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5.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8.xml" ContentType="application/vnd.ms-excel.threadedcomments+xml"/>
  <Override PartName="/xl/threadedComments/threadedComment7.xml" ContentType="application/vnd.ms-excel.threadedcomments+xml"/>
  <Override PartName="/xl/threadedComments/threadedComment4.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ac\Home\Documents\NFW Work\Project Files\BCA\MA_CEC\"/>
    </mc:Choice>
  </mc:AlternateContent>
  <bookViews>
    <workbookView xWindow="143" yWindow="2295" windowWidth="23715" windowHeight="7928" tabRatio="717"/>
  </bookViews>
  <sheets>
    <sheet name="MAIN SHEET" sheetId="1" r:id="rId1"/>
    <sheet name="ROOF" sheetId="27" r:id="rId2"/>
    <sheet name="CEILINGS" sheetId="25" r:id="rId3"/>
    <sheet name="EXTERIOR WALLS" sheetId="20" r:id="rId4"/>
    <sheet name="WINDOWS" sheetId="28" r:id="rId5"/>
    <sheet name="FOUNDATION WALLS" sheetId="2" r:id="rId6"/>
    <sheet name="FOUNDATION SLAB" sheetId="19" r:id="rId7"/>
    <sheet name="INTERIOR WALLS" sheetId="21" state="hidden" r:id="rId8"/>
    <sheet name="FLOORS" sheetId="22" state="hidden" r:id="rId9"/>
    <sheet name="ADDITIONS" sheetId="30"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4" i="30" l="1"/>
  <c r="F385" i="30"/>
  <c r="F386" i="30"/>
  <c r="F387" i="30"/>
  <c r="F388" i="30"/>
  <c r="F389" i="30"/>
  <c r="F390" i="30"/>
  <c r="F382" i="30"/>
  <c r="F383" i="30"/>
  <c r="F371" i="30"/>
  <c r="F372" i="30"/>
  <c r="F373" i="30"/>
  <c r="F374" i="30"/>
  <c r="F375" i="30"/>
  <c r="F376" i="30"/>
  <c r="F377" i="30"/>
  <c r="F378" i="30"/>
  <c r="F379" i="30"/>
  <c r="F369" i="30"/>
  <c r="F370" i="30"/>
  <c r="F364" i="30"/>
  <c r="F365" i="30"/>
  <c r="F366" i="30"/>
  <c r="F362" i="30"/>
  <c r="F363" i="30"/>
  <c r="F352" i="30"/>
  <c r="F353" i="30"/>
  <c r="F354" i="30"/>
  <c r="F355" i="30"/>
  <c r="F356" i="30"/>
  <c r="F357" i="30"/>
  <c r="F358" i="30"/>
  <c r="F359" i="30"/>
  <c r="F350" i="30"/>
  <c r="F351" i="30"/>
  <c r="F346" i="30"/>
  <c r="F347" i="30"/>
  <c r="F344" i="30"/>
  <c r="F345" i="30"/>
  <c r="F335" i="30"/>
  <c r="F336" i="30"/>
  <c r="F337" i="30"/>
  <c r="F338" i="30"/>
  <c r="F339" i="30"/>
  <c r="F340" i="30"/>
  <c r="F341" i="30"/>
  <c r="F333" i="30"/>
  <c r="F334" i="30"/>
  <c r="F324" i="30"/>
  <c r="F325" i="30"/>
  <c r="F326" i="30"/>
  <c r="F327" i="30"/>
  <c r="F328" i="30"/>
  <c r="F329" i="30"/>
  <c r="F330" i="30"/>
  <c r="F322" i="30"/>
  <c r="F323" i="30"/>
  <c r="F313" i="30"/>
  <c r="F314" i="30"/>
  <c r="F315" i="30"/>
  <c r="F316" i="30"/>
  <c r="F317" i="30"/>
  <c r="F318" i="30"/>
  <c r="F319" i="30"/>
  <c r="F311" i="30"/>
  <c r="F312" i="30"/>
  <c r="F302" i="30"/>
  <c r="F303" i="30"/>
  <c r="F304" i="30"/>
  <c r="F305" i="30"/>
  <c r="F306" i="30"/>
  <c r="F307" i="30"/>
  <c r="F308" i="30"/>
  <c r="F300" i="30"/>
  <c r="F301" i="30"/>
  <c r="F291" i="30"/>
  <c r="F292" i="30"/>
  <c r="F293" i="30"/>
  <c r="F294" i="30"/>
  <c r="F295" i="30"/>
  <c r="F296" i="30"/>
  <c r="F297" i="30"/>
  <c r="F289" i="30"/>
  <c r="F290" i="30"/>
  <c r="F278" i="30"/>
  <c r="F279" i="30"/>
  <c r="F280" i="30"/>
  <c r="F281" i="30"/>
  <c r="F282" i="30"/>
  <c r="F283" i="30"/>
  <c r="F284" i="30"/>
  <c r="F285" i="30"/>
  <c r="F286" i="30"/>
  <c r="F276" i="30"/>
  <c r="F277" i="30"/>
  <c r="F265" i="30"/>
  <c r="F266" i="30"/>
  <c r="F267" i="30"/>
  <c r="F268" i="30"/>
  <c r="F269" i="30"/>
  <c r="F270" i="30"/>
  <c r="F271" i="30"/>
  <c r="F272" i="30"/>
  <c r="F273" i="30"/>
  <c r="F263" i="30"/>
  <c r="F264" i="30"/>
  <c r="F252" i="30"/>
  <c r="F253" i="30"/>
  <c r="F254" i="30"/>
  <c r="F255" i="30"/>
  <c r="F256" i="30"/>
  <c r="F257" i="30"/>
  <c r="F258" i="30"/>
  <c r="F259" i="30"/>
  <c r="F260" i="30"/>
  <c r="F250" i="30"/>
  <c r="F251" i="30"/>
  <c r="F239" i="30"/>
  <c r="F240" i="30"/>
  <c r="F241" i="30"/>
  <c r="F242" i="30"/>
  <c r="F243" i="30"/>
  <c r="F244" i="30"/>
  <c r="F245" i="30"/>
  <c r="F246" i="30"/>
  <c r="F247" i="30"/>
  <c r="F237" i="30"/>
  <c r="F238" i="30"/>
  <c r="F226" i="30"/>
  <c r="F227" i="30"/>
  <c r="F228" i="30"/>
  <c r="F229" i="30"/>
  <c r="F230" i="30"/>
  <c r="F231" i="30"/>
  <c r="F232" i="30"/>
  <c r="F233" i="30"/>
  <c r="F234" i="30"/>
  <c r="F224" i="30"/>
  <c r="F225" i="30"/>
  <c r="F208" i="30"/>
  <c r="F209" i="30"/>
  <c r="F210" i="30"/>
  <c r="F201" i="30"/>
  <c r="F202" i="30"/>
  <c r="F203" i="30"/>
  <c r="F204" i="30"/>
  <c r="F205" i="30"/>
  <c r="F199" i="30"/>
  <c r="F200" i="30"/>
  <c r="F189" i="30"/>
  <c r="F190" i="30"/>
  <c r="F191" i="30"/>
  <c r="F192" i="30"/>
  <c r="F193" i="30"/>
  <c r="F194" i="30"/>
  <c r="F195" i="30"/>
  <c r="F196" i="30"/>
  <c r="F187" i="30"/>
  <c r="F188" i="30"/>
  <c r="F184" i="30"/>
  <c r="F182" i="30"/>
  <c r="F183" i="30"/>
  <c r="F172" i="30"/>
  <c r="F173" i="30"/>
  <c r="F174" i="30"/>
  <c r="F175" i="30"/>
  <c r="F176" i="30"/>
  <c r="F177" i="30"/>
  <c r="F178" i="30"/>
  <c r="F179" i="30"/>
  <c r="F170" i="30"/>
  <c r="F171" i="30"/>
  <c r="F156" i="30"/>
  <c r="F157" i="30"/>
  <c r="F158" i="30"/>
  <c r="F159" i="30"/>
  <c r="F160" i="30"/>
  <c r="F161" i="30"/>
  <c r="F162" i="30"/>
  <c r="F163" i="30"/>
  <c r="F164" i="30"/>
  <c r="F165" i="30"/>
  <c r="F166" i="30"/>
  <c r="F167" i="30"/>
  <c r="F154" i="30"/>
  <c r="F155" i="30"/>
  <c r="F144" i="30"/>
  <c r="F145" i="30"/>
  <c r="F146" i="30"/>
  <c r="F147" i="30"/>
  <c r="F148" i="30"/>
  <c r="F149" i="30"/>
  <c r="F150" i="30"/>
  <c r="F151" i="30"/>
  <c r="F142" i="30"/>
  <c r="F143" i="30"/>
  <c r="F133" i="30"/>
  <c r="F134" i="30"/>
  <c r="F135" i="30"/>
  <c r="F136" i="30"/>
  <c r="F137" i="30"/>
  <c r="F138" i="30"/>
  <c r="F139" i="30"/>
  <c r="F131" i="30"/>
  <c r="F132" i="30"/>
  <c r="F125" i="30"/>
  <c r="F126" i="30"/>
  <c r="F127" i="30"/>
  <c r="F128" i="30"/>
  <c r="F123" i="30"/>
  <c r="F124" i="30"/>
  <c r="G122" i="30"/>
  <c r="F114" i="30"/>
  <c r="F115" i="30"/>
  <c r="F116" i="30"/>
  <c r="F117" i="30"/>
  <c r="F118" i="30"/>
  <c r="F119" i="30"/>
  <c r="F120" i="30"/>
  <c r="F112" i="30"/>
  <c r="F113" i="30"/>
  <c r="F107" i="30"/>
  <c r="F108" i="30"/>
  <c r="F109" i="30"/>
  <c r="F105" i="30"/>
  <c r="F106" i="30"/>
  <c r="F99" i="30"/>
  <c r="F100" i="30"/>
  <c r="F101" i="30"/>
  <c r="F102" i="30"/>
  <c r="F97" i="30"/>
  <c r="F98" i="30"/>
  <c r="F89" i="30"/>
  <c r="F90" i="30"/>
  <c r="F91" i="30"/>
  <c r="F92" i="30"/>
  <c r="F93" i="30"/>
  <c r="F94" i="30"/>
  <c r="F87" i="30"/>
  <c r="F88" i="30"/>
  <c r="F78" i="30"/>
  <c r="F79" i="30"/>
  <c r="F80" i="30"/>
  <c r="F81" i="30"/>
  <c r="F82" i="30"/>
  <c r="F83" i="30"/>
  <c r="F84" i="30"/>
  <c r="F76" i="30"/>
  <c r="F77" i="30"/>
  <c r="F67" i="30"/>
  <c r="F68" i="30"/>
  <c r="F69" i="30"/>
  <c r="F70" i="30"/>
  <c r="F71" i="30"/>
  <c r="F72" i="30"/>
  <c r="F73" i="30"/>
  <c r="F65" i="30"/>
  <c r="F66" i="30"/>
  <c r="F61" i="30"/>
  <c r="F62" i="30"/>
  <c r="F59" i="30"/>
  <c r="F60" i="30"/>
  <c r="F39" i="30"/>
  <c r="F40" i="30"/>
  <c r="F41" i="30"/>
  <c r="F42" i="30"/>
  <c r="F43" i="30"/>
  <c r="F44" i="30"/>
  <c r="F45" i="30"/>
  <c r="F46" i="30"/>
  <c r="F47" i="30"/>
  <c r="F48" i="30"/>
  <c r="F49" i="30"/>
  <c r="F50" i="30"/>
  <c r="F51" i="30"/>
  <c r="F38" i="30"/>
  <c r="F37" i="30"/>
  <c r="F56" i="30"/>
  <c r="F55" i="30"/>
  <c r="F54" i="30"/>
  <c r="F34" i="30"/>
  <c r="F33" i="30"/>
  <c r="G24" i="30"/>
  <c r="G370" i="30" s="1"/>
  <c r="G25" i="30"/>
  <c r="G384" i="30" s="1"/>
  <c r="S384" i="30" s="1"/>
  <c r="Y384" i="30" s="1"/>
  <c r="G10" i="30"/>
  <c r="G106" i="30" s="1"/>
  <c r="G11" i="30"/>
  <c r="G12" i="30"/>
  <c r="G225" i="30" s="1"/>
  <c r="G13" i="30"/>
  <c r="G290" i="30" s="1"/>
  <c r="G14" i="30"/>
  <c r="G239" i="30" s="1"/>
  <c r="G15" i="30"/>
  <c r="G301" i="30" s="1"/>
  <c r="G16" i="30"/>
  <c r="G251" i="30" s="1"/>
  <c r="G17" i="30"/>
  <c r="G312" i="30" s="1"/>
  <c r="G18" i="30"/>
  <c r="G265" i="30" s="1"/>
  <c r="G19" i="30"/>
  <c r="G323" i="30" s="1"/>
  <c r="G20" i="30"/>
  <c r="G277" i="30" s="1"/>
  <c r="G21" i="30"/>
  <c r="G334" i="30" s="1"/>
  <c r="G9" i="30"/>
  <c r="G99" i="30" s="1"/>
  <c r="G8" i="30"/>
  <c r="G78" i="30" s="1"/>
  <c r="G7" i="30"/>
  <c r="G209" i="30" s="1"/>
  <c r="G6" i="30"/>
  <c r="G33" i="30" s="1"/>
  <c r="G368" i="30"/>
  <c r="G111" i="30"/>
  <c r="G96" i="30"/>
  <c r="G64" i="30"/>
  <c r="G53" i="30"/>
  <c r="G17" i="19"/>
  <c r="F20" i="19"/>
  <c r="F21" i="19"/>
  <c r="F22" i="19"/>
  <c r="F23" i="19"/>
  <c r="F19" i="19"/>
  <c r="F18" i="19"/>
  <c r="F10" i="19"/>
  <c r="F11" i="19"/>
  <c r="F12" i="19"/>
  <c r="F13" i="19"/>
  <c r="F14" i="19"/>
  <c r="F15" i="19"/>
  <c r="F9" i="19"/>
  <c r="F8" i="19"/>
  <c r="F55" i="2"/>
  <c r="F56" i="2"/>
  <c r="F57" i="2"/>
  <c r="F58" i="2"/>
  <c r="F59" i="2"/>
  <c r="F60" i="2"/>
  <c r="F61" i="2"/>
  <c r="F54" i="2"/>
  <c r="F53" i="2"/>
  <c r="F44" i="2"/>
  <c r="F45" i="2"/>
  <c r="F46" i="2"/>
  <c r="F47" i="2"/>
  <c r="F48" i="2"/>
  <c r="F49" i="2"/>
  <c r="F50" i="2"/>
  <c r="F43" i="2"/>
  <c r="F42" i="2"/>
  <c r="F38" i="2"/>
  <c r="F39" i="2"/>
  <c r="F37" i="2"/>
  <c r="F36" i="2"/>
  <c r="F33" i="2"/>
  <c r="F32" i="2"/>
  <c r="F31" i="2"/>
  <c r="F16" i="2"/>
  <c r="F17" i="2"/>
  <c r="F18" i="2"/>
  <c r="F19" i="2"/>
  <c r="F20" i="2"/>
  <c r="F21" i="2"/>
  <c r="F22" i="2"/>
  <c r="F23" i="2"/>
  <c r="F24" i="2"/>
  <c r="F25" i="2"/>
  <c r="F26" i="2"/>
  <c r="F27" i="2"/>
  <c r="F28" i="2"/>
  <c r="F15" i="2"/>
  <c r="F14" i="2"/>
  <c r="F9" i="2"/>
  <c r="F8" i="2"/>
  <c r="G41" i="2"/>
  <c r="G30" i="2"/>
  <c r="F15" i="28"/>
  <c r="F13" i="28"/>
  <c r="F11" i="28"/>
  <c r="F9" i="28"/>
  <c r="F10" i="28"/>
  <c r="F12" i="28"/>
  <c r="F14" i="28"/>
  <c r="F16" i="28"/>
  <c r="F8" i="28"/>
  <c r="F75" i="20"/>
  <c r="F76" i="20"/>
  <c r="F77" i="20"/>
  <c r="F78" i="20"/>
  <c r="F79" i="20"/>
  <c r="F80" i="20"/>
  <c r="F81" i="20"/>
  <c r="F82" i="20"/>
  <c r="F74" i="20"/>
  <c r="F73" i="20"/>
  <c r="F59" i="20"/>
  <c r="F60" i="20"/>
  <c r="F61" i="20"/>
  <c r="F62" i="20"/>
  <c r="F63" i="20"/>
  <c r="F64" i="20"/>
  <c r="F65" i="20"/>
  <c r="F66" i="20"/>
  <c r="F67" i="20"/>
  <c r="F68" i="20"/>
  <c r="F69" i="20"/>
  <c r="F70" i="20"/>
  <c r="F58" i="20"/>
  <c r="F57" i="20"/>
  <c r="F47" i="20"/>
  <c r="F48" i="20"/>
  <c r="F49" i="20"/>
  <c r="F50" i="20"/>
  <c r="F51" i="20"/>
  <c r="F52" i="20"/>
  <c r="F53" i="20"/>
  <c r="F54" i="20"/>
  <c r="F46" i="20"/>
  <c r="F45" i="20"/>
  <c r="F36" i="20"/>
  <c r="F37" i="20"/>
  <c r="F38" i="20"/>
  <c r="F39" i="20"/>
  <c r="F40" i="20"/>
  <c r="F41" i="20"/>
  <c r="F42" i="20"/>
  <c r="F35" i="20"/>
  <c r="F34" i="20"/>
  <c r="F28" i="20"/>
  <c r="F29" i="20"/>
  <c r="F30" i="20"/>
  <c r="F31" i="20"/>
  <c r="F27" i="20"/>
  <c r="F26" i="20"/>
  <c r="F17" i="20"/>
  <c r="F18" i="20"/>
  <c r="F19" i="20"/>
  <c r="F20" i="20"/>
  <c r="F21" i="20"/>
  <c r="F22" i="20"/>
  <c r="F23" i="20"/>
  <c r="F16" i="20"/>
  <c r="F15" i="20"/>
  <c r="F10" i="20"/>
  <c r="F11" i="20"/>
  <c r="F12" i="20"/>
  <c r="F9" i="20"/>
  <c r="F8" i="20"/>
  <c r="G25" i="20"/>
  <c r="G14" i="20"/>
  <c r="F36" i="25"/>
  <c r="F37" i="25"/>
  <c r="F38" i="25"/>
  <c r="F39" i="25"/>
  <c r="F40" i="25"/>
  <c r="F41" i="25"/>
  <c r="F42" i="25"/>
  <c r="F35" i="25"/>
  <c r="F34" i="25"/>
  <c r="G32" i="27"/>
  <c r="F35" i="27"/>
  <c r="F36" i="27"/>
  <c r="F37" i="27"/>
  <c r="F38" i="27"/>
  <c r="F39" i="27"/>
  <c r="F40" i="27"/>
  <c r="F41" i="27"/>
  <c r="F42" i="27"/>
  <c r="F43" i="27"/>
  <c r="F34" i="27"/>
  <c r="F33" i="27"/>
  <c r="F28" i="27"/>
  <c r="F29" i="27"/>
  <c r="F30" i="27"/>
  <c r="F27" i="27"/>
  <c r="F26" i="27"/>
  <c r="F16" i="27"/>
  <c r="F17" i="27"/>
  <c r="F18" i="27"/>
  <c r="F19" i="27"/>
  <c r="F20" i="27"/>
  <c r="F21" i="27"/>
  <c r="F22" i="27"/>
  <c r="F23" i="27"/>
  <c r="F15" i="27"/>
  <c r="F14" i="27"/>
  <c r="F8" i="27"/>
  <c r="F10" i="27"/>
  <c r="F11" i="27"/>
  <c r="F9" i="27"/>
  <c r="I33" i="1"/>
  <c r="I29" i="1"/>
  <c r="I30" i="1"/>
  <c r="G37" i="20" s="1"/>
  <c r="I31" i="1"/>
  <c r="I32" i="1"/>
  <c r="I28" i="1"/>
  <c r="I27" i="1"/>
  <c r="G123" i="30" l="1"/>
  <c r="G137" i="30"/>
  <c r="G165" i="30"/>
  <c r="G187" i="30"/>
  <c r="G139" i="30"/>
  <c r="G161" i="30"/>
  <c r="G135" i="30"/>
  <c r="G142" i="30"/>
  <c r="G164" i="30"/>
  <c r="G160" i="30"/>
  <c r="G156" i="30"/>
  <c r="G138" i="30"/>
  <c r="G134" i="30"/>
  <c r="G167" i="30"/>
  <c r="G163" i="30"/>
  <c r="G159" i="30"/>
  <c r="G133" i="30"/>
  <c r="G166" i="30"/>
  <c r="G162" i="30"/>
  <c r="G158" i="30"/>
  <c r="G170" i="30"/>
  <c r="G136" i="30"/>
  <c r="G157" i="30"/>
  <c r="G383" i="30"/>
  <c r="S383" i="30" s="1"/>
  <c r="Y383" i="30" s="1"/>
  <c r="G382" i="30"/>
  <c r="S382" i="30" s="1"/>
  <c r="Y382" i="30" s="1"/>
  <c r="G390" i="30"/>
  <c r="G389" i="30"/>
  <c r="S389" i="30" s="1"/>
  <c r="Y389" i="30" s="1"/>
  <c r="G388" i="30"/>
  <c r="S388" i="30" s="1"/>
  <c r="Y388" i="30" s="1"/>
  <c r="G387" i="30"/>
  <c r="S387" i="30" s="1"/>
  <c r="Y387" i="30" s="1"/>
  <c r="G386" i="30"/>
  <c r="S386" i="30" s="1"/>
  <c r="Y386" i="30" s="1"/>
  <c r="G385" i="30"/>
  <c r="S385" i="30" s="1"/>
  <c r="Y385" i="30" s="1"/>
  <c r="G183" i="30"/>
  <c r="G113" i="30"/>
  <c r="G128" i="30"/>
  <c r="G127" i="30"/>
  <c r="G126" i="30"/>
  <c r="G125" i="30"/>
  <c r="G131" i="30"/>
  <c r="G151" i="30"/>
  <c r="G150" i="30"/>
  <c r="G149" i="30"/>
  <c r="G148" i="30"/>
  <c r="G147" i="30"/>
  <c r="G146" i="30"/>
  <c r="G145" i="30"/>
  <c r="G144" i="30"/>
  <c r="G154" i="30"/>
  <c r="G179" i="30"/>
  <c r="G178" i="30"/>
  <c r="G177" i="30"/>
  <c r="G176" i="30"/>
  <c r="G175" i="30"/>
  <c r="G174" i="30"/>
  <c r="G173" i="30"/>
  <c r="G172" i="30"/>
  <c r="G196" i="30"/>
  <c r="G195" i="30"/>
  <c r="G194" i="30"/>
  <c r="G193" i="30"/>
  <c r="G192" i="30"/>
  <c r="G191" i="30"/>
  <c r="G190" i="30"/>
  <c r="G189" i="30"/>
  <c r="G98" i="30"/>
  <c r="G88" i="30"/>
  <c r="G344" i="30"/>
  <c r="G347" i="30"/>
  <c r="G346" i="30"/>
  <c r="G350" i="30"/>
  <c r="G359" i="30"/>
  <c r="S359" i="30" s="1"/>
  <c r="G358" i="30"/>
  <c r="G357" i="30"/>
  <c r="G356" i="30"/>
  <c r="G355" i="30"/>
  <c r="G354" i="30"/>
  <c r="G353" i="30"/>
  <c r="G352" i="30"/>
  <c r="G362" i="30"/>
  <c r="G366" i="30"/>
  <c r="G365" i="30"/>
  <c r="G364" i="30"/>
  <c r="G369" i="30"/>
  <c r="G379" i="30"/>
  <c r="G378" i="30"/>
  <c r="G377" i="30"/>
  <c r="G376" i="30"/>
  <c r="G375" i="30"/>
  <c r="G374" i="30"/>
  <c r="G373" i="30"/>
  <c r="G372" i="30"/>
  <c r="G371" i="30"/>
  <c r="G345" i="30"/>
  <c r="G351" i="30"/>
  <c r="G363" i="30"/>
  <c r="G333" i="30"/>
  <c r="G341" i="30"/>
  <c r="G340" i="30"/>
  <c r="G339" i="30"/>
  <c r="G338" i="30"/>
  <c r="G337" i="30"/>
  <c r="G336" i="30"/>
  <c r="G335" i="30"/>
  <c r="G276" i="30"/>
  <c r="G286" i="30"/>
  <c r="G285" i="30"/>
  <c r="G284" i="30"/>
  <c r="G283" i="30"/>
  <c r="G282" i="30"/>
  <c r="G281" i="30"/>
  <c r="G280" i="30"/>
  <c r="G279" i="30"/>
  <c r="G278" i="30"/>
  <c r="G322" i="30"/>
  <c r="G330" i="30"/>
  <c r="G329" i="30"/>
  <c r="G328" i="30"/>
  <c r="G327" i="30"/>
  <c r="G326" i="30"/>
  <c r="G325" i="30"/>
  <c r="G324" i="30"/>
  <c r="G264" i="30"/>
  <c r="G263" i="30"/>
  <c r="G273" i="30"/>
  <c r="G272" i="30"/>
  <c r="G271" i="30"/>
  <c r="G270" i="30"/>
  <c r="G269" i="30"/>
  <c r="G268" i="30"/>
  <c r="G267" i="30"/>
  <c r="G266" i="30"/>
  <c r="G311" i="30"/>
  <c r="G319" i="30"/>
  <c r="G318" i="30"/>
  <c r="G317" i="30"/>
  <c r="G316" i="30"/>
  <c r="G315" i="30"/>
  <c r="G314" i="30"/>
  <c r="G313" i="30"/>
  <c r="G250" i="30"/>
  <c r="G260" i="30"/>
  <c r="G259" i="30"/>
  <c r="G258" i="30"/>
  <c r="G257" i="30"/>
  <c r="G256" i="30"/>
  <c r="G255" i="30"/>
  <c r="G254" i="30"/>
  <c r="G253" i="30"/>
  <c r="G252" i="30"/>
  <c r="G300" i="30"/>
  <c r="G308" i="30"/>
  <c r="G307" i="30"/>
  <c r="G306" i="30"/>
  <c r="G305" i="30"/>
  <c r="G304" i="30"/>
  <c r="G303" i="30"/>
  <c r="G302" i="30"/>
  <c r="G200" i="30"/>
  <c r="G238" i="30"/>
  <c r="G199" i="30"/>
  <c r="G205" i="30"/>
  <c r="G204" i="30"/>
  <c r="G203" i="30"/>
  <c r="G202" i="30"/>
  <c r="G201" i="30"/>
  <c r="G237" i="30"/>
  <c r="G247" i="30"/>
  <c r="G246" i="30"/>
  <c r="G245" i="30"/>
  <c r="G244" i="30"/>
  <c r="G243" i="30"/>
  <c r="G242" i="30"/>
  <c r="G241" i="30"/>
  <c r="G240" i="30"/>
  <c r="G289" i="30"/>
  <c r="G297" i="30"/>
  <c r="G296" i="30"/>
  <c r="G295" i="30"/>
  <c r="G294" i="30"/>
  <c r="G293" i="30"/>
  <c r="G292" i="30"/>
  <c r="G291" i="30"/>
  <c r="G182" i="30"/>
  <c r="G184" i="30"/>
  <c r="G109" i="30"/>
  <c r="G108" i="30"/>
  <c r="G107" i="30"/>
  <c r="G112" i="30"/>
  <c r="G120" i="30"/>
  <c r="G119" i="30"/>
  <c r="G118" i="30"/>
  <c r="G117" i="30"/>
  <c r="G116" i="30"/>
  <c r="G115" i="30"/>
  <c r="G114" i="30"/>
  <c r="G124" i="30"/>
  <c r="G132" i="30"/>
  <c r="G143" i="30"/>
  <c r="G155" i="30"/>
  <c r="G171" i="30"/>
  <c r="G188" i="30"/>
  <c r="G87" i="30"/>
  <c r="G94" i="30"/>
  <c r="G93" i="30"/>
  <c r="G92" i="30"/>
  <c r="G91" i="30"/>
  <c r="G90" i="30"/>
  <c r="G89" i="30"/>
  <c r="G97" i="30"/>
  <c r="G102" i="30"/>
  <c r="G101" i="30"/>
  <c r="G100" i="30"/>
  <c r="G38" i="30"/>
  <c r="G50" i="30"/>
  <c r="G48" i="30"/>
  <c r="G46" i="30"/>
  <c r="W46" i="30" s="1"/>
  <c r="G44" i="30"/>
  <c r="G42" i="30"/>
  <c r="G40" i="30"/>
  <c r="G55" i="30"/>
  <c r="G60" i="30"/>
  <c r="G66" i="30"/>
  <c r="G77" i="30"/>
  <c r="G37" i="30"/>
  <c r="G51" i="30"/>
  <c r="G49" i="30"/>
  <c r="G47" i="30"/>
  <c r="G45" i="30"/>
  <c r="G43" i="30"/>
  <c r="G41" i="30"/>
  <c r="G39" i="30"/>
  <c r="G54" i="30"/>
  <c r="G56" i="30"/>
  <c r="G59" i="30"/>
  <c r="G62" i="30"/>
  <c r="G61" i="30"/>
  <c r="G65" i="30"/>
  <c r="G73" i="30"/>
  <c r="G72" i="30"/>
  <c r="G71" i="30"/>
  <c r="G70" i="30"/>
  <c r="G69" i="30"/>
  <c r="G68" i="30"/>
  <c r="G67" i="30"/>
  <c r="G76" i="30"/>
  <c r="G84" i="30"/>
  <c r="G83" i="30"/>
  <c r="G82" i="30"/>
  <c r="G81" i="30"/>
  <c r="G80" i="30"/>
  <c r="G79" i="30"/>
  <c r="G208" i="30"/>
  <c r="G210" i="30"/>
  <c r="G224" i="30"/>
  <c r="G234" i="30"/>
  <c r="G233" i="30"/>
  <c r="G232" i="30"/>
  <c r="G231" i="30"/>
  <c r="G230" i="30"/>
  <c r="G229" i="30"/>
  <c r="G228" i="30"/>
  <c r="G227" i="30"/>
  <c r="G226" i="30"/>
  <c r="G105" i="30"/>
  <c r="G34" i="30"/>
  <c r="G40" i="20"/>
  <c r="G38" i="20"/>
  <c r="G36" i="20"/>
  <c r="G35" i="20"/>
  <c r="G39" i="20"/>
  <c r="M137" i="30" l="1"/>
  <c r="M136" i="30"/>
  <c r="M94" i="30"/>
  <c r="O34" i="30"/>
  <c r="Y34" i="30" s="1"/>
  <c r="AA34" i="30" s="1"/>
  <c r="K34" i="30" s="1"/>
  <c r="L34" i="30" s="1"/>
  <c r="O335" i="30"/>
  <c r="Y335" i="30" s="1"/>
  <c r="AA335" i="30" s="1"/>
  <c r="K335" i="30" s="1"/>
  <c r="O336" i="30"/>
  <c r="Y336" i="30" s="1"/>
  <c r="AA336" i="30" s="1"/>
  <c r="K336" i="30" s="1"/>
  <c r="L336" i="30" s="1"/>
  <c r="Z337" i="30"/>
  <c r="W338" i="30"/>
  <c r="Z339" i="30"/>
  <c r="S340" i="30"/>
  <c r="S341" i="30"/>
  <c r="O334" i="30"/>
  <c r="Y334" i="30" s="1"/>
  <c r="AA334" i="30" s="1"/>
  <c r="K334" i="30" s="1"/>
  <c r="L334" i="30" s="1"/>
  <c r="O333" i="30"/>
  <c r="Y333" i="30" s="1"/>
  <c r="AA333" i="30" s="1"/>
  <c r="K333" i="30" s="1"/>
  <c r="L333" i="30" s="1"/>
  <c r="O324" i="30"/>
  <c r="Y324" i="30" s="1"/>
  <c r="AA324" i="30" s="1"/>
  <c r="K324" i="30" s="1"/>
  <c r="L324" i="30" s="1"/>
  <c r="O325" i="30"/>
  <c r="Y325" i="30" s="1"/>
  <c r="AA325" i="30" s="1"/>
  <c r="K325" i="30" s="1"/>
  <c r="L325" i="30" s="1"/>
  <c r="Z326" i="30"/>
  <c r="W327" i="30"/>
  <c r="S329" i="30"/>
  <c r="S330" i="30"/>
  <c r="O323" i="30"/>
  <c r="Y323" i="30" s="1"/>
  <c r="AA323" i="30" s="1"/>
  <c r="K323" i="30" s="1"/>
  <c r="L323" i="30" s="1"/>
  <c r="O322" i="30"/>
  <c r="Y322" i="30" s="1"/>
  <c r="AA322" i="30" s="1"/>
  <c r="K322" i="30" s="1"/>
  <c r="L322" i="30" s="1"/>
  <c r="O313" i="30"/>
  <c r="Y313" i="30" s="1"/>
  <c r="AA313" i="30" s="1"/>
  <c r="K313" i="30" s="1"/>
  <c r="L313" i="30" s="1"/>
  <c r="O314" i="30"/>
  <c r="Y314" i="30" s="1"/>
  <c r="AA314" i="30" s="1"/>
  <c r="K314" i="30" s="1"/>
  <c r="L314" i="30" s="1"/>
  <c r="O315" i="30"/>
  <c r="Y315" i="30" s="1"/>
  <c r="Z317" i="30"/>
  <c r="S318" i="30"/>
  <c r="S319" i="30"/>
  <c r="O312" i="30"/>
  <c r="Y312" i="30" s="1"/>
  <c r="AA312" i="30" s="1"/>
  <c r="K312" i="30" s="1"/>
  <c r="L312" i="30" s="1"/>
  <c r="O311" i="30"/>
  <c r="Y311" i="30" s="1"/>
  <c r="AA311" i="30" s="1"/>
  <c r="K311" i="30" s="1"/>
  <c r="L311" i="30" s="1"/>
  <c r="O303" i="30"/>
  <c r="Y303" i="30" s="1"/>
  <c r="AA303" i="30" s="1"/>
  <c r="K303" i="30" s="1"/>
  <c r="L303" i="30" s="1"/>
  <c r="O304" i="30"/>
  <c r="Y304" i="30" s="1"/>
  <c r="W305" i="30"/>
  <c r="S307" i="30"/>
  <c r="S308" i="30"/>
  <c r="O301" i="30"/>
  <c r="Y301" i="30" s="1"/>
  <c r="AA301" i="30" s="1"/>
  <c r="K301" i="30" s="1"/>
  <c r="L301" i="30" s="1"/>
  <c r="O300" i="30"/>
  <c r="Y300" i="30" s="1"/>
  <c r="AA300" i="30" s="1"/>
  <c r="K300" i="30" s="1"/>
  <c r="L300" i="30" s="1"/>
  <c r="O291" i="30"/>
  <c r="Y291" i="30" s="1"/>
  <c r="AA291" i="30" s="1"/>
  <c r="K291" i="30" s="1"/>
  <c r="L291" i="30" s="1"/>
  <c r="O292" i="30"/>
  <c r="Y292" i="30" s="1"/>
  <c r="AA292" i="30" s="1"/>
  <c r="K292" i="30" s="1"/>
  <c r="L292" i="30" s="1"/>
  <c r="W294" i="30"/>
  <c r="Z295" i="30"/>
  <c r="S296" i="30"/>
  <c r="S297" i="30"/>
  <c r="O290" i="30"/>
  <c r="Y290" i="30" s="1"/>
  <c r="AA290" i="30" s="1"/>
  <c r="K290" i="30" s="1"/>
  <c r="L290" i="30" s="1"/>
  <c r="O289" i="30"/>
  <c r="Y289" i="30" s="1"/>
  <c r="AA289" i="30" s="1"/>
  <c r="K289" i="30" s="1"/>
  <c r="O383" i="30"/>
  <c r="AA383" i="30" s="1"/>
  <c r="O384" i="30"/>
  <c r="AA384" i="30" s="1"/>
  <c r="O385" i="30"/>
  <c r="AA385" i="30" s="1"/>
  <c r="O386" i="30"/>
  <c r="AA386" i="30" s="1"/>
  <c r="O387" i="30"/>
  <c r="AA387" i="30" s="1"/>
  <c r="O388" i="30"/>
  <c r="AA388" i="30" s="1"/>
  <c r="O389" i="30"/>
  <c r="AA389" i="30" s="1"/>
  <c r="O390" i="30"/>
  <c r="Y390" i="30" s="1"/>
  <c r="AA390" i="30" s="1"/>
  <c r="O382" i="30"/>
  <c r="AA382" i="30" s="1"/>
  <c r="O371" i="30"/>
  <c r="Y371" i="30" s="1"/>
  <c r="AA371" i="30" s="1"/>
  <c r="K371" i="30" s="1"/>
  <c r="L371" i="30" s="1"/>
  <c r="O372" i="30"/>
  <c r="Y372" i="30" s="1"/>
  <c r="AA372" i="30" s="1"/>
  <c r="K372" i="30" s="1"/>
  <c r="O373" i="30"/>
  <c r="Y373" i="30" s="1"/>
  <c r="AA373" i="30" s="1"/>
  <c r="K373" i="30" s="1"/>
  <c r="L373" i="30" s="1"/>
  <c r="S369" i="30"/>
  <c r="O364" i="30"/>
  <c r="Y364" i="30" s="1"/>
  <c r="AA364" i="30" s="1"/>
  <c r="K364" i="30" s="1"/>
  <c r="L364" i="30" s="1"/>
  <c r="O365" i="30"/>
  <c r="Y365" i="30" s="1"/>
  <c r="AA365" i="30" s="1"/>
  <c r="K365" i="30" s="1"/>
  <c r="L365" i="30" s="1"/>
  <c r="O366" i="30"/>
  <c r="Y366" i="30" s="1"/>
  <c r="AA366" i="30" s="1"/>
  <c r="K366" i="30" s="1"/>
  <c r="L366" i="30" s="1"/>
  <c r="S363" i="30"/>
  <c r="O362" i="30"/>
  <c r="Y362" i="30" s="1"/>
  <c r="AA362" i="30" s="1"/>
  <c r="K362" i="30" s="1"/>
  <c r="L362" i="30" s="1"/>
  <c r="S351" i="30"/>
  <c r="S353" i="30"/>
  <c r="O357" i="30"/>
  <c r="Y357" i="30" s="1"/>
  <c r="AA357" i="30" s="1"/>
  <c r="K357" i="30" s="1"/>
  <c r="L357" i="30" s="1"/>
  <c r="W359" i="30"/>
  <c r="O345" i="30"/>
  <c r="O346" i="30"/>
  <c r="Y346" i="30" s="1"/>
  <c r="AA346" i="30" s="1"/>
  <c r="K346" i="30" s="1"/>
  <c r="L346" i="30" s="1"/>
  <c r="S347" i="30"/>
  <c r="W344" i="30"/>
  <c r="S379" i="30"/>
  <c r="O378" i="30"/>
  <c r="Y378" i="30" s="1"/>
  <c r="AA378" i="30" s="1"/>
  <c r="K378" i="30" s="1"/>
  <c r="L378" i="30" s="1"/>
  <c r="O377" i="30"/>
  <c r="S376" i="30"/>
  <c r="O375" i="30"/>
  <c r="Y375" i="30" s="1"/>
  <c r="AA375" i="30" s="1"/>
  <c r="K375" i="30" s="1"/>
  <c r="L375" i="30" s="1"/>
  <c r="Z374" i="30"/>
  <c r="L372" i="30"/>
  <c r="O370" i="30"/>
  <c r="Y370" i="30" s="1"/>
  <c r="AA370" i="30" s="1"/>
  <c r="K370" i="30" s="1"/>
  <c r="L370" i="30" s="1"/>
  <c r="M356" i="30"/>
  <c r="O356" i="30" s="1"/>
  <c r="Y356" i="30" s="1"/>
  <c r="AA356" i="30" s="1"/>
  <c r="K356" i="30" s="1"/>
  <c r="L356" i="30" s="1"/>
  <c r="M355" i="30"/>
  <c r="O354" i="30"/>
  <c r="Y354" i="30" s="1"/>
  <c r="AA354" i="30" s="1"/>
  <c r="K354" i="30" s="1"/>
  <c r="L354" i="30" s="1"/>
  <c r="S352" i="30"/>
  <c r="S350" i="30"/>
  <c r="Y348" i="30"/>
  <c r="AA348" i="30" s="1"/>
  <c r="Z328" i="30"/>
  <c r="W316" i="30"/>
  <c r="Z306" i="30"/>
  <c r="O302" i="30"/>
  <c r="Y302" i="30" s="1"/>
  <c r="AA302" i="30" s="1"/>
  <c r="K302" i="30" s="1"/>
  <c r="L302" i="30" s="1"/>
  <c r="O293" i="30"/>
  <c r="Y293" i="30" s="1"/>
  <c r="L289" i="30"/>
  <c r="L335" i="30"/>
  <c r="O280" i="30"/>
  <c r="Y280" i="30" s="1"/>
  <c r="AA280" i="30" s="1"/>
  <c r="O282" i="30"/>
  <c r="Y282" i="30" s="1"/>
  <c r="AA282" i="30" s="1"/>
  <c r="O284" i="30"/>
  <c r="Y284" i="30" s="1"/>
  <c r="AA284" i="30" s="1"/>
  <c r="O285" i="30"/>
  <c r="Y285" i="30" s="1"/>
  <c r="AA285" i="30" s="1"/>
  <c r="O276" i="30"/>
  <c r="Y276" i="30" s="1"/>
  <c r="AA276" i="30" s="1"/>
  <c r="O267" i="30"/>
  <c r="Y267" i="30" s="1"/>
  <c r="AA267" i="30" s="1"/>
  <c r="O269" i="30"/>
  <c r="Y269" i="30" s="1"/>
  <c r="AA269" i="30" s="1"/>
  <c r="O271" i="30"/>
  <c r="Y271" i="30" s="1"/>
  <c r="AA271" i="30" s="1"/>
  <c r="O272" i="30"/>
  <c r="Y272" i="30" s="1"/>
  <c r="AA272" i="30" s="1"/>
  <c r="O263" i="30"/>
  <c r="Y263" i="30" s="1"/>
  <c r="AA263" i="30" s="1"/>
  <c r="O254" i="30"/>
  <c r="Y254" i="30" s="1"/>
  <c r="AA254" i="30" s="1"/>
  <c r="O256" i="30"/>
  <c r="Y256" i="30" s="1"/>
  <c r="AA256" i="30" s="1"/>
  <c r="O258" i="30"/>
  <c r="Y258" i="30" s="1"/>
  <c r="AA258" i="30" s="1"/>
  <c r="O259" i="30"/>
  <c r="Y259" i="30" s="1"/>
  <c r="AA259" i="30" s="1"/>
  <c r="O33" i="30"/>
  <c r="Y33" i="30" s="1"/>
  <c r="AA33" i="30" s="1"/>
  <c r="I22" i="30"/>
  <c r="O250" i="30"/>
  <c r="Y250" i="30" s="1"/>
  <c r="AA250" i="30" s="1"/>
  <c r="O241" i="30"/>
  <c r="Y241" i="30" s="1"/>
  <c r="AA241" i="30" s="1"/>
  <c r="O243" i="30"/>
  <c r="Y243" i="30" s="1"/>
  <c r="AA243" i="30" s="1"/>
  <c r="O245" i="30"/>
  <c r="Y245" i="30" s="1"/>
  <c r="AA245" i="30" s="1"/>
  <c r="O246" i="30"/>
  <c r="Y246" i="30" s="1"/>
  <c r="AA246" i="30" s="1"/>
  <c r="O237" i="30"/>
  <c r="Y237" i="30" s="1"/>
  <c r="AA237" i="30" s="1"/>
  <c r="O228" i="30"/>
  <c r="Y228" i="30" s="1"/>
  <c r="AA228" i="30" s="1"/>
  <c r="O230" i="30"/>
  <c r="Y230" i="30" s="1"/>
  <c r="AA230" i="30" s="1"/>
  <c r="O232" i="30"/>
  <c r="Y232" i="30" s="1"/>
  <c r="AA232" i="30" s="1"/>
  <c r="O233" i="30"/>
  <c r="Y233" i="30" s="1"/>
  <c r="AA233" i="30" s="1"/>
  <c r="O224" i="30"/>
  <c r="Y224" i="30" s="1"/>
  <c r="AA224" i="30" s="1"/>
  <c r="M219" i="30"/>
  <c r="M218" i="30"/>
  <c r="O209" i="30"/>
  <c r="Y209" i="30" s="1"/>
  <c r="AA209" i="30" s="1"/>
  <c r="O208" i="30"/>
  <c r="Y208" i="30" s="1"/>
  <c r="AA208" i="30" s="1"/>
  <c r="W201" i="30"/>
  <c r="S202" i="30"/>
  <c r="O203" i="30"/>
  <c r="Y203" i="30" s="1"/>
  <c r="AA203" i="30" s="1"/>
  <c r="O204" i="30"/>
  <c r="O205" i="30"/>
  <c r="Y205" i="30" s="1"/>
  <c r="AA205" i="30" s="1"/>
  <c r="S200" i="30"/>
  <c r="W199" i="30"/>
  <c r="I23" i="30"/>
  <c r="G23" i="30" s="1"/>
  <c r="C23" i="30"/>
  <c r="O195" i="30"/>
  <c r="Y195" i="30" s="1"/>
  <c r="AA195" i="30" s="1"/>
  <c r="O188" i="30"/>
  <c r="Y188" i="30" s="1"/>
  <c r="AA188" i="30" s="1"/>
  <c r="O187" i="30"/>
  <c r="Y187" i="30" s="1"/>
  <c r="AA187" i="30" s="1"/>
  <c r="W172" i="30"/>
  <c r="Z173" i="30"/>
  <c r="S174" i="30"/>
  <c r="W175" i="30"/>
  <c r="O176" i="30"/>
  <c r="Z177" i="30"/>
  <c r="O178" i="30"/>
  <c r="Y178" i="30" s="1"/>
  <c r="AA178" i="30" s="1"/>
  <c r="O171" i="30"/>
  <c r="Y171" i="30" s="1"/>
  <c r="AA171" i="30" s="1"/>
  <c r="O170" i="30"/>
  <c r="Y170" i="30" s="1"/>
  <c r="AA170" i="30" s="1"/>
  <c r="W156" i="30"/>
  <c r="Z157" i="30"/>
  <c r="O158" i="30"/>
  <c r="Y158" i="30" s="1"/>
  <c r="AA158" i="30" s="1"/>
  <c r="O159" i="30"/>
  <c r="Y159" i="30" s="1"/>
  <c r="AA159" i="30" s="1"/>
  <c r="O160" i="30"/>
  <c r="Y160" i="30" s="1"/>
  <c r="AA160" i="30" s="1"/>
  <c r="O161" i="30"/>
  <c r="Y161" i="30" s="1"/>
  <c r="AA161" i="30" s="1"/>
  <c r="S162" i="30"/>
  <c r="S163" i="30"/>
  <c r="O164" i="30"/>
  <c r="Y164" i="30" s="1"/>
  <c r="AA164" i="30" s="1"/>
  <c r="W165" i="30"/>
  <c r="S166" i="30"/>
  <c r="Z167" i="30"/>
  <c r="W155" i="30"/>
  <c r="S154" i="30"/>
  <c r="S144" i="30"/>
  <c r="S145" i="30"/>
  <c r="S146" i="30"/>
  <c r="W147" i="30"/>
  <c r="O148" i="30"/>
  <c r="Y148" i="30" s="1"/>
  <c r="AA148" i="30" s="1"/>
  <c r="O149" i="30"/>
  <c r="Y149" i="30" s="1"/>
  <c r="AA149" i="30" s="1"/>
  <c r="O150" i="30"/>
  <c r="Y150" i="30" s="1"/>
  <c r="AA150" i="30" s="1"/>
  <c r="O151" i="30"/>
  <c r="Y151" i="30" s="1"/>
  <c r="AA151" i="30" s="1"/>
  <c r="W143" i="30"/>
  <c r="S142" i="30"/>
  <c r="O133" i="30"/>
  <c r="O134" i="30"/>
  <c r="O135" i="30"/>
  <c r="Y135" i="30" s="1"/>
  <c r="AA135" i="30" s="1"/>
  <c r="O138" i="30"/>
  <c r="Y138" i="30" s="1"/>
  <c r="AA138" i="30" s="1"/>
  <c r="O139" i="30"/>
  <c r="Y139" i="30" s="1"/>
  <c r="AA139" i="30" s="1"/>
  <c r="O132" i="30"/>
  <c r="O131" i="30"/>
  <c r="O128" i="30"/>
  <c r="Y128" i="30" s="1"/>
  <c r="AA128" i="30" s="1"/>
  <c r="S127" i="30"/>
  <c r="Z126" i="30"/>
  <c r="O125" i="30"/>
  <c r="Y125" i="30" s="1"/>
  <c r="AA125" i="30" s="1"/>
  <c r="O124" i="30"/>
  <c r="Y124" i="30" s="1"/>
  <c r="AA124" i="30" s="1"/>
  <c r="O123" i="30"/>
  <c r="Y123" i="30" s="1"/>
  <c r="AA123" i="30" s="1"/>
  <c r="Z114" i="30"/>
  <c r="O115" i="30"/>
  <c r="Y115" i="30" s="1"/>
  <c r="AA115" i="30" s="1"/>
  <c r="O116" i="30"/>
  <c r="Y116" i="30" s="1"/>
  <c r="AA116" i="30" s="1"/>
  <c r="O117" i="30"/>
  <c r="Y117" i="30" s="1"/>
  <c r="AA117" i="30" s="1"/>
  <c r="O118" i="30"/>
  <c r="Y118" i="30" s="1"/>
  <c r="AA118" i="30" s="1"/>
  <c r="Z119" i="30"/>
  <c r="S120" i="30"/>
  <c r="O113" i="30"/>
  <c r="Y113" i="30" s="1"/>
  <c r="AA113" i="30" s="1"/>
  <c r="O112" i="30"/>
  <c r="W105" i="30"/>
  <c r="W107" i="30"/>
  <c r="S108" i="30"/>
  <c r="O109" i="30"/>
  <c r="S106" i="30"/>
  <c r="O102" i="30"/>
  <c r="Y102" i="30" s="1"/>
  <c r="AA102" i="30" s="1"/>
  <c r="O99" i="30"/>
  <c r="Y99" i="30" s="1"/>
  <c r="AA99" i="30" s="1"/>
  <c r="O100" i="30"/>
  <c r="Y100" i="30" s="1"/>
  <c r="AA100" i="30" s="1"/>
  <c r="O101" i="30"/>
  <c r="Y101" i="30" s="1"/>
  <c r="AA101" i="30" s="1"/>
  <c r="O98" i="30"/>
  <c r="O97" i="30"/>
  <c r="Y97" i="30" s="1"/>
  <c r="AA97" i="30" s="1"/>
  <c r="O89" i="30"/>
  <c r="Y89" i="30" s="1"/>
  <c r="AA89" i="30" s="1"/>
  <c r="O90" i="30"/>
  <c r="Y90" i="30" s="1"/>
  <c r="AA90" i="30" s="1"/>
  <c r="O91" i="30"/>
  <c r="Y91" i="30" s="1"/>
  <c r="AA91" i="30" s="1"/>
  <c r="O92" i="30"/>
  <c r="Y92" i="30" s="1"/>
  <c r="AA92" i="30" s="1"/>
  <c r="S93" i="30"/>
  <c r="O94" i="30"/>
  <c r="O88" i="30"/>
  <c r="Y88" i="30" s="1"/>
  <c r="AA88" i="30" s="1"/>
  <c r="O87" i="30"/>
  <c r="Y87" i="30" s="1"/>
  <c r="AA87" i="30" s="1"/>
  <c r="S84" i="30"/>
  <c r="O78" i="30"/>
  <c r="Y78" i="30" s="1"/>
  <c r="AA78" i="30" s="1"/>
  <c r="S79" i="30"/>
  <c r="W80" i="30"/>
  <c r="W81" i="30"/>
  <c r="Z82" i="30"/>
  <c r="S83" i="30"/>
  <c r="O77" i="30"/>
  <c r="Y77" i="30" s="1"/>
  <c r="AA77" i="30" s="1"/>
  <c r="O76" i="30"/>
  <c r="Y76" i="30" s="1"/>
  <c r="AA76" i="30" s="1"/>
  <c r="O68" i="30"/>
  <c r="Y68" i="30" s="1"/>
  <c r="AA68" i="30" s="1"/>
  <c r="O69" i="30"/>
  <c r="Y69" i="30" s="1"/>
  <c r="AA69" i="30" s="1"/>
  <c r="O70" i="30"/>
  <c r="Y70" i="30" s="1"/>
  <c r="AA70" i="30" s="1"/>
  <c r="Z71" i="30"/>
  <c r="Z72" i="30"/>
  <c r="W73" i="30"/>
  <c r="Z67" i="30"/>
  <c r="O66" i="30"/>
  <c r="Y66" i="30" s="1"/>
  <c r="AA66" i="30" s="1"/>
  <c r="S65" i="30"/>
  <c r="S62" i="30"/>
  <c r="S61" i="30"/>
  <c r="W60" i="30"/>
  <c r="S59" i="30"/>
  <c r="O56" i="30"/>
  <c r="Y56" i="30" s="1"/>
  <c r="AA56" i="30" s="1"/>
  <c r="S55" i="30"/>
  <c r="O54" i="30"/>
  <c r="Y54" i="30" s="1"/>
  <c r="AA54" i="30" s="1"/>
  <c r="O51" i="30"/>
  <c r="Y51" i="30" s="1"/>
  <c r="AA51" i="30" s="1"/>
  <c r="S39" i="30"/>
  <c r="S40" i="30"/>
  <c r="S41" i="30"/>
  <c r="W42" i="30"/>
  <c r="S43" i="30"/>
  <c r="W44" i="30"/>
  <c r="O46" i="30"/>
  <c r="S47" i="30"/>
  <c r="W48" i="30"/>
  <c r="S49" i="30"/>
  <c r="O50" i="30"/>
  <c r="O38" i="30"/>
  <c r="Y38" i="30" s="1"/>
  <c r="AA38" i="30" s="1"/>
  <c r="O37" i="30"/>
  <c r="Y37" i="30" s="1"/>
  <c r="AA37" i="30" s="1"/>
  <c r="M15" i="19"/>
  <c r="W82" i="27"/>
  <c r="S82" i="27"/>
  <c r="O82" i="27"/>
  <c r="O81" i="27"/>
  <c r="Y81" i="27" s="1"/>
  <c r="AA81" i="27" s="1"/>
  <c r="Z80" i="27"/>
  <c r="S80" i="27"/>
  <c r="O80" i="27"/>
  <c r="S79" i="27"/>
  <c r="O79" i="27"/>
  <c r="Z78" i="27"/>
  <c r="W78" i="27"/>
  <c r="S78" i="27"/>
  <c r="O78" i="27"/>
  <c r="W77" i="27"/>
  <c r="S77" i="27"/>
  <c r="O77" i="27"/>
  <c r="Z76" i="27"/>
  <c r="W76" i="27"/>
  <c r="S76" i="27"/>
  <c r="O76" i="27"/>
  <c r="W75" i="27"/>
  <c r="S75" i="27"/>
  <c r="O75" i="27"/>
  <c r="O74" i="27"/>
  <c r="Y74" i="27" s="1"/>
  <c r="AA74" i="27" s="1"/>
  <c r="O73" i="27"/>
  <c r="Y73" i="27" s="1"/>
  <c r="AA73" i="27" s="1"/>
  <c r="W82" i="25"/>
  <c r="S82" i="25"/>
  <c r="O82" i="25"/>
  <c r="O81" i="25"/>
  <c r="Y81" i="25" s="1"/>
  <c r="AA81" i="25" s="1"/>
  <c r="Z80" i="25"/>
  <c r="S80" i="25"/>
  <c r="O80" i="25"/>
  <c r="Y80" i="25" s="1"/>
  <c r="AA80" i="25" s="1"/>
  <c r="S79" i="25"/>
  <c r="O79" i="25"/>
  <c r="Y79" i="25" s="1"/>
  <c r="AA79" i="25" s="1"/>
  <c r="Z78" i="25"/>
  <c r="W78" i="25"/>
  <c r="S78" i="25"/>
  <c r="O78" i="25"/>
  <c r="W77" i="25"/>
  <c r="S77" i="25"/>
  <c r="O77" i="25"/>
  <c r="Z76" i="25"/>
  <c r="W76" i="25"/>
  <c r="S76" i="25"/>
  <c r="O76" i="25"/>
  <c r="W75" i="25"/>
  <c r="S75" i="25"/>
  <c r="O75" i="25"/>
  <c r="Y75" i="25" s="1"/>
  <c r="AA75" i="25" s="1"/>
  <c r="O74" i="25"/>
  <c r="Y74" i="25" s="1"/>
  <c r="AA74" i="25" s="1"/>
  <c r="O73" i="25"/>
  <c r="Y73" i="25" s="1"/>
  <c r="AA73" i="25" s="1"/>
  <c r="M40" i="20"/>
  <c r="M39" i="20"/>
  <c r="M20" i="27"/>
  <c r="M19" i="27"/>
  <c r="Y76" i="25" l="1"/>
  <c r="Y77" i="25"/>
  <c r="AA77" i="25" s="1"/>
  <c r="F215" i="30"/>
  <c r="F216" i="30"/>
  <c r="F217" i="30"/>
  <c r="F218" i="30"/>
  <c r="F219" i="30"/>
  <c r="F220" i="30"/>
  <c r="F221" i="30"/>
  <c r="F213" i="30"/>
  <c r="G22" i="30"/>
  <c r="F214" i="30"/>
  <c r="Y77" i="27"/>
  <c r="AA77" i="27" s="1"/>
  <c r="Y78" i="25"/>
  <c r="AA78" i="25" s="1"/>
  <c r="Y75" i="27"/>
  <c r="AA75" i="27" s="1"/>
  <c r="AA76" i="25"/>
  <c r="Y82" i="25"/>
  <c r="AA82" i="25" s="1"/>
  <c r="Y76" i="27"/>
  <c r="AA76" i="27" s="1"/>
  <c r="Y78" i="27"/>
  <c r="AA78" i="27" s="1"/>
  <c r="O183" i="30"/>
  <c r="S183" i="30"/>
  <c r="S196" i="30"/>
  <c r="W196" i="30"/>
  <c r="O196" i="30"/>
  <c r="S194" i="30"/>
  <c r="Z194" i="30"/>
  <c r="O194" i="30"/>
  <c r="Z192" i="30"/>
  <c r="S192" i="30"/>
  <c r="W192" i="30"/>
  <c r="O192" i="30"/>
  <c r="W190" i="30"/>
  <c r="O190" i="30"/>
  <c r="Z190" i="30"/>
  <c r="S190" i="30"/>
  <c r="S210" i="30"/>
  <c r="O210" i="30"/>
  <c r="O234" i="30"/>
  <c r="S234" i="30"/>
  <c r="W226" i="30"/>
  <c r="O226" i="30"/>
  <c r="S226" i="30"/>
  <c r="S247" i="30"/>
  <c r="O247" i="30"/>
  <c r="S239" i="30"/>
  <c r="W239" i="30"/>
  <c r="O239" i="30"/>
  <c r="S260" i="30"/>
  <c r="O260" i="30"/>
  <c r="S252" i="30"/>
  <c r="W252" i="30"/>
  <c r="O252" i="30"/>
  <c r="S264" i="30"/>
  <c r="O264" i="30"/>
  <c r="Z270" i="30"/>
  <c r="S270" i="30"/>
  <c r="W270" i="30"/>
  <c r="O270" i="30"/>
  <c r="O268" i="30"/>
  <c r="Y268" i="30" s="1"/>
  <c r="Z268" i="30"/>
  <c r="W266" i="30"/>
  <c r="O266" i="30"/>
  <c r="Z266" i="30"/>
  <c r="S266" i="30"/>
  <c r="S286" i="30"/>
  <c r="O286" i="30"/>
  <c r="S278" i="30"/>
  <c r="W278" i="30"/>
  <c r="O278" i="30"/>
  <c r="O39" i="30"/>
  <c r="Y39" i="30" s="1"/>
  <c r="AA39" i="30" s="1"/>
  <c r="O40" i="30"/>
  <c r="Y40" i="30" s="1"/>
  <c r="AA40" i="30" s="1"/>
  <c r="O41" i="30"/>
  <c r="W41" i="30"/>
  <c r="S42" i="30"/>
  <c r="O43" i="30"/>
  <c r="W43" i="30"/>
  <c r="S44" i="30"/>
  <c r="O45" i="30"/>
  <c r="W45" i="30"/>
  <c r="S46" i="30"/>
  <c r="Y46" i="30" s="1"/>
  <c r="AA46" i="30" s="1"/>
  <c r="O47" i="30"/>
  <c r="W47" i="30"/>
  <c r="S48" i="30"/>
  <c r="O49" i="30"/>
  <c r="W49" i="30"/>
  <c r="S50" i="30"/>
  <c r="Y50" i="30" s="1"/>
  <c r="AA50" i="30" s="1"/>
  <c r="O55" i="30"/>
  <c r="Y55" i="30" s="1"/>
  <c r="AA55" i="30" s="1"/>
  <c r="O59" i="30"/>
  <c r="W59" i="30"/>
  <c r="S60" i="30"/>
  <c r="O61" i="30"/>
  <c r="Y61" i="30" s="1"/>
  <c r="AA61" i="30" s="1"/>
  <c r="O62" i="30"/>
  <c r="Y62" i="30" s="1"/>
  <c r="AA62" i="30" s="1"/>
  <c r="O65" i="30"/>
  <c r="Y65" i="30" s="1"/>
  <c r="AA65" i="30" s="1"/>
  <c r="O67" i="30"/>
  <c r="Y67" i="30" s="1"/>
  <c r="AA67" i="30" s="1"/>
  <c r="O71" i="30"/>
  <c r="W71" i="30"/>
  <c r="O72" i="30"/>
  <c r="Y72" i="30" s="1"/>
  <c r="AA72" i="30" s="1"/>
  <c r="S73" i="30"/>
  <c r="O79" i="30"/>
  <c r="W79" i="30"/>
  <c r="S80" i="30"/>
  <c r="Z80" i="30"/>
  <c r="S81" i="30"/>
  <c r="O82" i="30"/>
  <c r="W82" i="30"/>
  <c r="O83" i="30"/>
  <c r="Y83" i="30" s="1"/>
  <c r="AA83" i="30" s="1"/>
  <c r="O84" i="30"/>
  <c r="Y84" i="30" s="1"/>
  <c r="Z84" i="30"/>
  <c r="O93" i="30"/>
  <c r="Y93" i="30" s="1"/>
  <c r="AA93" i="30" s="1"/>
  <c r="S94" i="30"/>
  <c r="Y94" i="30" s="1"/>
  <c r="AA94" i="30" s="1"/>
  <c r="S98" i="30"/>
  <c r="Y98" i="30" s="1"/>
  <c r="AA98" i="30" s="1"/>
  <c r="S105" i="30"/>
  <c r="O106" i="30"/>
  <c r="W106" i="30"/>
  <c r="S107" i="30"/>
  <c r="O108" i="30"/>
  <c r="W108" i="30"/>
  <c r="S109" i="30"/>
  <c r="Y109" i="30" s="1"/>
  <c r="AA109" i="30" s="1"/>
  <c r="S112" i="30"/>
  <c r="Y112" i="30" s="1"/>
  <c r="AA112" i="30" s="1"/>
  <c r="O114" i="30"/>
  <c r="Y114" i="30" s="1"/>
  <c r="AA114" i="30" s="1"/>
  <c r="O119" i="30"/>
  <c r="W119" i="30"/>
  <c r="O120" i="30"/>
  <c r="Y120" i="30" s="1"/>
  <c r="Z120" i="30"/>
  <c r="O126" i="30"/>
  <c r="Y126" i="30" s="1"/>
  <c r="AA126" i="30" s="1"/>
  <c r="O127" i="30"/>
  <c r="W127" i="30"/>
  <c r="S131" i="30"/>
  <c r="Y131" i="30" s="1"/>
  <c r="AA131" i="30" s="1"/>
  <c r="S132" i="30"/>
  <c r="Y132" i="30" s="1"/>
  <c r="AA132" i="30" s="1"/>
  <c r="S133" i="30"/>
  <c r="Y133" i="30" s="1"/>
  <c r="AA133" i="30" s="1"/>
  <c r="S134" i="30"/>
  <c r="Y134" i="30" s="1"/>
  <c r="AA134" i="30" s="1"/>
  <c r="O137" i="30"/>
  <c r="Y137" i="30" s="1"/>
  <c r="AA137" i="30" s="1"/>
  <c r="O142" i="30"/>
  <c r="W142" i="30"/>
  <c r="S143" i="30"/>
  <c r="O144" i="30"/>
  <c r="Y144" i="30" s="1"/>
  <c r="O145" i="30"/>
  <c r="Y145" i="30" s="1"/>
  <c r="AA145" i="30" s="1"/>
  <c r="O146" i="30"/>
  <c r="W146" i="30"/>
  <c r="S147" i="30"/>
  <c r="O154" i="30"/>
  <c r="W154" i="30"/>
  <c r="S155" i="30"/>
  <c r="Z155" i="30"/>
  <c r="S156" i="30"/>
  <c r="O157" i="30"/>
  <c r="W157" i="30"/>
  <c r="O166" i="30"/>
  <c r="Y166" i="30" s="1"/>
  <c r="AA166" i="30" s="1"/>
  <c r="O167" i="30"/>
  <c r="Y167" i="30" s="1"/>
  <c r="AA167" i="30" s="1"/>
  <c r="S172" i="30"/>
  <c r="O173" i="30"/>
  <c r="W173" i="30"/>
  <c r="O174" i="30"/>
  <c r="W174" i="30"/>
  <c r="S175" i="30"/>
  <c r="Z175" i="30"/>
  <c r="S176" i="30"/>
  <c r="Y176" i="30" s="1"/>
  <c r="AA176" i="30" s="1"/>
  <c r="S177" i="30"/>
  <c r="W179" i="30"/>
  <c r="S179" i="30"/>
  <c r="S182" i="30"/>
  <c r="W182" i="30"/>
  <c r="O182" i="30"/>
  <c r="O184" i="30"/>
  <c r="Y184" i="30" s="1"/>
  <c r="Z184" i="30"/>
  <c r="S193" i="30"/>
  <c r="O193" i="30"/>
  <c r="W191" i="30"/>
  <c r="O191" i="30"/>
  <c r="S191" i="30"/>
  <c r="S189" i="30"/>
  <c r="W189" i="30"/>
  <c r="O189" i="30"/>
  <c r="O225" i="30"/>
  <c r="S225" i="30"/>
  <c r="Z231" i="30"/>
  <c r="S231" i="30"/>
  <c r="W231" i="30"/>
  <c r="O231" i="30"/>
  <c r="Z229" i="30"/>
  <c r="O229" i="30"/>
  <c r="Y229" i="30" s="1"/>
  <c r="Z227" i="30"/>
  <c r="S227" i="30"/>
  <c r="W227" i="30"/>
  <c r="O227" i="30"/>
  <c r="W244" i="30"/>
  <c r="O244" i="30"/>
  <c r="Z244" i="30"/>
  <c r="S244" i="30"/>
  <c r="Z242" i="30"/>
  <c r="O242" i="30"/>
  <c r="Y242" i="30" s="1"/>
  <c r="W240" i="30"/>
  <c r="O240" i="30"/>
  <c r="Z240" i="30"/>
  <c r="S240" i="30"/>
  <c r="S238" i="30"/>
  <c r="O238" i="30"/>
  <c r="S251" i="30"/>
  <c r="O251" i="30"/>
  <c r="W257" i="30"/>
  <c r="O257" i="30"/>
  <c r="Z257" i="30"/>
  <c r="S257" i="30"/>
  <c r="Z255" i="30"/>
  <c r="O255" i="30"/>
  <c r="Y255" i="30" s="1"/>
  <c r="W253" i="30"/>
  <c r="O253" i="30"/>
  <c r="Z253" i="30"/>
  <c r="S253" i="30"/>
  <c r="O273" i="30"/>
  <c r="S273" i="30"/>
  <c r="S265" i="30"/>
  <c r="W265" i="30"/>
  <c r="O265" i="30"/>
  <c r="S277" i="30"/>
  <c r="O277" i="30"/>
  <c r="W283" i="30"/>
  <c r="O283" i="30"/>
  <c r="Z283" i="30"/>
  <c r="S283" i="30"/>
  <c r="Z281" i="30"/>
  <c r="O281" i="30"/>
  <c r="Y281" i="30" s="1"/>
  <c r="W279" i="30"/>
  <c r="O279" i="30"/>
  <c r="Z279" i="30"/>
  <c r="S279" i="30"/>
  <c r="O42" i="30"/>
  <c r="O44" i="30"/>
  <c r="S45" i="30"/>
  <c r="O48" i="30"/>
  <c r="O60" i="30"/>
  <c r="S71" i="30"/>
  <c r="O73" i="30"/>
  <c r="O80" i="30"/>
  <c r="O81" i="30"/>
  <c r="S82" i="30"/>
  <c r="O105" i="30"/>
  <c r="O107" i="30"/>
  <c r="S119" i="30"/>
  <c r="O136" i="30"/>
  <c r="Y136" i="30" s="1"/>
  <c r="AA136" i="30" s="1"/>
  <c r="O143" i="30"/>
  <c r="O147" i="30"/>
  <c r="O155" i="30"/>
  <c r="O156" i="30"/>
  <c r="S157" i="30"/>
  <c r="O172" i="30"/>
  <c r="S173" i="30"/>
  <c r="O175" i="30"/>
  <c r="O177" i="30"/>
  <c r="O179" i="30"/>
  <c r="S199" i="30"/>
  <c r="O200" i="30"/>
  <c r="W200" i="30"/>
  <c r="S201" i="30"/>
  <c r="O202" i="30"/>
  <c r="Y202" i="30" s="1"/>
  <c r="AA202" i="30" s="1"/>
  <c r="S204" i="30"/>
  <c r="Y204" i="30" s="1"/>
  <c r="AA204" i="30" s="1"/>
  <c r="O201" i="30"/>
  <c r="O199" i="30"/>
  <c r="O162" i="30"/>
  <c r="Y162" i="30" s="1"/>
  <c r="AA162" i="30" s="1"/>
  <c r="O163" i="30"/>
  <c r="Y163" i="30" s="1"/>
  <c r="AA163" i="30" s="1"/>
  <c r="S165" i="30"/>
  <c r="O165" i="30"/>
  <c r="O355" i="30"/>
  <c r="Y355" i="30" s="1"/>
  <c r="AA355" i="30" s="1"/>
  <c r="K355" i="30" s="1"/>
  <c r="L355" i="30" s="1"/>
  <c r="O369" i="30"/>
  <c r="Y369" i="30" s="1"/>
  <c r="AA369" i="30" s="1"/>
  <c r="K369" i="30" s="1"/>
  <c r="L369" i="30" s="1"/>
  <c r="O376" i="30"/>
  <c r="Y376" i="30" s="1"/>
  <c r="W379" i="30"/>
  <c r="O379" i="30"/>
  <c r="Z379" i="30"/>
  <c r="S377" i="30"/>
  <c r="Y377" i="30" s="1"/>
  <c r="AA377" i="30" s="1"/>
  <c r="K377" i="30" s="1"/>
  <c r="L377" i="30" s="1"/>
  <c r="O374" i="30"/>
  <c r="Y374" i="30" s="1"/>
  <c r="AA374" i="30" s="1"/>
  <c r="K374" i="30" s="1"/>
  <c r="L374" i="30" s="1"/>
  <c r="Y82" i="27"/>
  <c r="AA82" i="27" s="1"/>
  <c r="Y79" i="27"/>
  <c r="AA79" i="27" s="1"/>
  <c r="Y80" i="27"/>
  <c r="AA80" i="27" s="1"/>
  <c r="O363" i="30"/>
  <c r="Y363" i="30" s="1"/>
  <c r="AA363" i="30" s="1"/>
  <c r="K363" i="30" s="1"/>
  <c r="L363" i="30" s="1"/>
  <c r="Z358" i="30"/>
  <c r="O350" i="30"/>
  <c r="Y350" i="30" s="1"/>
  <c r="AA350" i="30" s="1"/>
  <c r="K350" i="30" s="1"/>
  <c r="L350" i="30" s="1"/>
  <c r="O358" i="30"/>
  <c r="Y358" i="30" s="1"/>
  <c r="O351" i="30"/>
  <c r="Y351" i="30" s="1"/>
  <c r="AA351" i="30" s="1"/>
  <c r="K351" i="30" s="1"/>
  <c r="L351" i="30" s="1"/>
  <c r="O352" i="30"/>
  <c r="Y352" i="30" s="1"/>
  <c r="AA352" i="30" s="1"/>
  <c r="K352" i="30" s="1"/>
  <c r="L352" i="30" s="1"/>
  <c r="O353" i="30"/>
  <c r="Y353" i="30" s="1"/>
  <c r="AA353" i="30" s="1"/>
  <c r="K353" i="30" s="1"/>
  <c r="L353" i="30" s="1"/>
  <c r="O359" i="30"/>
  <c r="Y359" i="30" s="1"/>
  <c r="AA359" i="30" s="1"/>
  <c r="K359" i="30" s="1"/>
  <c r="L359" i="30" s="1"/>
  <c r="O319" i="30"/>
  <c r="O347" i="30"/>
  <c r="Y347" i="30" s="1"/>
  <c r="AA347" i="30" s="1"/>
  <c r="K347" i="30" s="1"/>
  <c r="L347" i="30" s="1"/>
  <c r="S344" i="30"/>
  <c r="S345" i="30"/>
  <c r="Y345" i="30" s="1"/>
  <c r="AA345" i="30" s="1"/>
  <c r="K345" i="30" s="1"/>
  <c r="L345" i="30" s="1"/>
  <c r="O344" i="30"/>
  <c r="W318" i="30"/>
  <c r="O326" i="30"/>
  <c r="Y326" i="30" s="1"/>
  <c r="AA326" i="30" s="1"/>
  <c r="K326" i="30" s="1"/>
  <c r="L326" i="30" s="1"/>
  <c r="O329" i="30"/>
  <c r="W330" i="30"/>
  <c r="Z315" i="30"/>
  <c r="AA315" i="30" s="1"/>
  <c r="K315" i="30" s="1"/>
  <c r="L315" i="30" s="1"/>
  <c r="Z319" i="30"/>
  <c r="W329" i="30"/>
  <c r="O330" i="30"/>
  <c r="Z330" i="30"/>
  <c r="Z304" i="30"/>
  <c r="AA304" i="30" s="1"/>
  <c r="K304" i="30" s="1"/>
  <c r="L304" i="30" s="1"/>
  <c r="Z308" i="30"/>
  <c r="S327" i="30"/>
  <c r="S328" i="30"/>
  <c r="W307" i="30"/>
  <c r="O308" i="30"/>
  <c r="O318" i="30"/>
  <c r="W319" i="30"/>
  <c r="O327" i="30"/>
  <c r="O328" i="30"/>
  <c r="W328" i="30"/>
  <c r="S316" i="30"/>
  <c r="S317" i="30"/>
  <c r="O307" i="30"/>
  <c r="W308" i="30"/>
  <c r="O316" i="30"/>
  <c r="O317" i="30"/>
  <c r="W317" i="30"/>
  <c r="S305" i="30"/>
  <c r="S306" i="30"/>
  <c r="O305" i="30"/>
  <c r="O306" i="30"/>
  <c r="W306" i="30"/>
  <c r="Z293" i="30"/>
  <c r="AA293" i="30" s="1"/>
  <c r="K293" i="30" s="1"/>
  <c r="L293" i="30" s="1"/>
  <c r="O296" i="30"/>
  <c r="W297" i="30"/>
  <c r="W296" i="30"/>
  <c r="O297" i="30"/>
  <c r="Y297" i="30" s="1"/>
  <c r="Z297" i="30"/>
  <c r="S294" i="30"/>
  <c r="S295" i="30"/>
  <c r="O294" i="30"/>
  <c r="O295" i="30"/>
  <c r="W295" i="30"/>
  <c r="O337" i="30"/>
  <c r="Y337" i="30" s="1"/>
  <c r="AA337" i="30" s="1"/>
  <c r="K337" i="30" s="1"/>
  <c r="L337" i="30" s="1"/>
  <c r="O340" i="30"/>
  <c r="W341" i="30"/>
  <c r="W340" i="30"/>
  <c r="O341" i="30"/>
  <c r="Z341" i="30"/>
  <c r="S338" i="30"/>
  <c r="S339" i="30"/>
  <c r="O338" i="30"/>
  <c r="O339" i="30"/>
  <c r="W339" i="30"/>
  <c r="Y81" i="30" l="1"/>
  <c r="AA81" i="30" s="1"/>
  <c r="G214" i="30"/>
  <c r="O214" i="30" s="1"/>
  <c r="G215" i="30"/>
  <c r="S215" i="30" s="1"/>
  <c r="G216" i="30"/>
  <c r="G217" i="30"/>
  <c r="O217" i="30" s="1"/>
  <c r="Y217" i="30" s="1"/>
  <c r="AA217" i="30" s="1"/>
  <c r="K217" i="30" s="1"/>
  <c r="L217" i="30" s="1"/>
  <c r="G218" i="30"/>
  <c r="O218" i="30" s="1"/>
  <c r="Y218" i="30" s="1"/>
  <c r="AA218" i="30" s="1"/>
  <c r="K218" i="30" s="1"/>
  <c r="L218" i="30" s="1"/>
  <c r="G219" i="30"/>
  <c r="O219" i="30" s="1"/>
  <c r="Y219" i="30" s="1"/>
  <c r="AA219" i="30" s="1"/>
  <c r="K219" i="30" s="1"/>
  <c r="L219" i="30" s="1"/>
  <c r="G220" i="30"/>
  <c r="O220" i="30" s="1"/>
  <c r="Y220" i="30" s="1"/>
  <c r="AA220" i="30" s="1"/>
  <c r="G221" i="30"/>
  <c r="Z221" i="30" s="1"/>
  <c r="G213" i="30"/>
  <c r="O213" i="30" s="1"/>
  <c r="Y341" i="30"/>
  <c r="AA341" i="30" s="1"/>
  <c r="K341" i="30" s="1"/>
  <c r="L341" i="30" s="1"/>
  <c r="Y247" i="30"/>
  <c r="AA247" i="30" s="1"/>
  <c r="AA184" i="30"/>
  <c r="Y49" i="30"/>
  <c r="AA49" i="30" s="1"/>
  <c r="Y108" i="30"/>
  <c r="AA108" i="30" s="1"/>
  <c r="Y183" i="30"/>
  <c r="AA183" i="30" s="1"/>
  <c r="Y80" i="30"/>
  <c r="AA80" i="30" s="1"/>
  <c r="Y338" i="30"/>
  <c r="AA338" i="30" s="1"/>
  <c r="K338" i="30" s="1"/>
  <c r="L338" i="30" s="1"/>
  <c r="Y329" i="30"/>
  <c r="AA329" i="30" s="1"/>
  <c r="K329" i="30" s="1"/>
  <c r="L329" i="30" s="1"/>
  <c r="Y327" i="30"/>
  <c r="AA327" i="30" s="1"/>
  <c r="K327" i="30" s="1"/>
  <c r="L327" i="30" s="1"/>
  <c r="Y294" i="30"/>
  <c r="AA294" i="30" s="1"/>
  <c r="K294" i="30" s="1"/>
  <c r="L294" i="30" s="1"/>
  <c r="Y330" i="30"/>
  <c r="AA330" i="30" s="1"/>
  <c r="K330" i="30" s="1"/>
  <c r="L330" i="30" s="1"/>
  <c r="Y143" i="30"/>
  <c r="AA143" i="30" s="1"/>
  <c r="Y71" i="30"/>
  <c r="AA71" i="30" s="1"/>
  <c r="Y107" i="30"/>
  <c r="AA107" i="30" s="1"/>
  <c r="Y225" i="30"/>
  <c r="AA225" i="30" s="1"/>
  <c r="Y127" i="30"/>
  <c r="AA127" i="30" s="1"/>
  <c r="Y264" i="30"/>
  <c r="AA264" i="30" s="1"/>
  <c r="Y234" i="30"/>
  <c r="AA234" i="30" s="1"/>
  <c r="Y194" i="30"/>
  <c r="AA194" i="30" s="1"/>
  <c r="Y82" i="30"/>
  <c r="AA82" i="30" s="1"/>
  <c r="Y199" i="30"/>
  <c r="AA199" i="30" s="1"/>
  <c r="Y146" i="30"/>
  <c r="AA146" i="30" s="1"/>
  <c r="Y286" i="30"/>
  <c r="AA286" i="30" s="1"/>
  <c r="Y226" i="30"/>
  <c r="AA226" i="30" s="1"/>
  <c r="Y59" i="30"/>
  <c r="AA59" i="30" s="1"/>
  <c r="Y41" i="30"/>
  <c r="AA41" i="30" s="1"/>
  <c r="Y318" i="30"/>
  <c r="AA318" i="30" s="1"/>
  <c r="K318" i="30" s="1"/>
  <c r="L318" i="30" s="1"/>
  <c r="Y119" i="30"/>
  <c r="AA119" i="30" s="1"/>
  <c r="Y305" i="30"/>
  <c r="AA305" i="30" s="1"/>
  <c r="K305" i="30" s="1"/>
  <c r="L305" i="30" s="1"/>
  <c r="AA358" i="30"/>
  <c r="K358" i="30" s="1"/>
  <c r="L358" i="30" s="1"/>
  <c r="Y105" i="30"/>
  <c r="AA105" i="30" s="1"/>
  <c r="Y79" i="30"/>
  <c r="AA79" i="30" s="1"/>
  <c r="Y316" i="30"/>
  <c r="AA316" i="30" s="1"/>
  <c r="K316" i="30" s="1"/>
  <c r="L316" i="30" s="1"/>
  <c r="Y319" i="30"/>
  <c r="AA319" i="30" s="1"/>
  <c r="K319" i="30" s="1"/>
  <c r="L319" i="30" s="1"/>
  <c r="Y147" i="30"/>
  <c r="AA147" i="30" s="1"/>
  <c r="Y177" i="30"/>
  <c r="AA177" i="30" s="1"/>
  <c r="Y227" i="30"/>
  <c r="AA227" i="30" s="1"/>
  <c r="Y106" i="30"/>
  <c r="AA106" i="30" s="1"/>
  <c r="Y344" i="30"/>
  <c r="AA344" i="30" s="1"/>
  <c r="K344" i="30" s="1"/>
  <c r="L344" i="30" s="1"/>
  <c r="Y266" i="30"/>
  <c r="AA266" i="30" s="1"/>
  <c r="Y251" i="30"/>
  <c r="AA251" i="30" s="1"/>
  <c r="AA242" i="30"/>
  <c r="AA255" i="30"/>
  <c r="Y238" i="30"/>
  <c r="AA238" i="30" s="1"/>
  <c r="Y142" i="30"/>
  <c r="AA142" i="30" s="1"/>
  <c r="O221" i="30"/>
  <c r="Y221" i="30" s="1"/>
  <c r="Y253" i="30"/>
  <c r="AA253" i="30" s="1"/>
  <c r="Y257" i="30"/>
  <c r="AA257" i="30" s="1"/>
  <c r="Y240" i="30"/>
  <c r="AA240" i="30" s="1"/>
  <c r="Y244" i="30"/>
  <c r="AA244" i="30" s="1"/>
  <c r="AA229" i="30"/>
  <c r="Y231" i="30"/>
  <c r="AA231" i="30" s="1"/>
  <c r="Y189" i="30"/>
  <c r="AA189" i="30" s="1"/>
  <c r="Y191" i="30"/>
  <c r="AA191" i="30" s="1"/>
  <c r="Y193" i="30"/>
  <c r="AA193" i="30" s="1"/>
  <c r="Y182" i="30"/>
  <c r="AA182" i="30" s="1"/>
  <c r="Y175" i="30"/>
  <c r="AA175" i="30" s="1"/>
  <c r="Y174" i="30"/>
  <c r="AA174" i="30" s="1"/>
  <c r="Y173" i="30"/>
  <c r="AA173" i="30" s="1"/>
  <c r="Y156" i="30"/>
  <c r="AA156" i="30" s="1"/>
  <c r="Y155" i="30"/>
  <c r="AA155" i="30" s="1"/>
  <c r="Y154" i="30"/>
  <c r="AA154" i="30" s="1"/>
  <c r="AA120" i="30"/>
  <c r="AA84" i="30"/>
  <c r="Y48" i="30"/>
  <c r="AA48" i="30" s="1"/>
  <c r="Y47" i="30"/>
  <c r="AA47" i="30" s="1"/>
  <c r="Y44" i="30"/>
  <c r="AA44" i="30" s="1"/>
  <c r="Y43" i="30"/>
  <c r="AA43" i="30" s="1"/>
  <c r="Y278" i="30"/>
  <c r="AA278" i="30" s="1"/>
  <c r="AA268" i="30"/>
  <c r="Y260" i="30"/>
  <c r="AA260" i="30" s="1"/>
  <c r="Y239" i="30"/>
  <c r="AA239" i="30" s="1"/>
  <c r="Y210" i="30"/>
  <c r="AA210" i="30" s="1"/>
  <c r="Y190" i="30"/>
  <c r="AA190" i="30" s="1"/>
  <c r="Y192" i="30"/>
  <c r="AA192" i="30" s="1"/>
  <c r="Y165" i="30"/>
  <c r="AA165" i="30" s="1"/>
  <c r="Y200" i="30"/>
  <c r="AA200" i="30" s="1"/>
  <c r="Y279" i="30"/>
  <c r="AA279" i="30" s="1"/>
  <c r="AA281" i="30"/>
  <c r="Y283" i="30"/>
  <c r="AA283" i="30" s="1"/>
  <c r="Y277" i="30"/>
  <c r="AA277" i="30" s="1"/>
  <c r="Y265" i="30"/>
  <c r="AA265" i="30" s="1"/>
  <c r="Y273" i="30"/>
  <c r="AA273" i="30" s="1"/>
  <c r="Y179" i="30"/>
  <c r="AA179" i="30" s="1"/>
  <c r="Y172" i="30"/>
  <c r="AA172" i="30" s="1"/>
  <c r="Y157" i="30"/>
  <c r="AA157" i="30" s="1"/>
  <c r="Y73" i="30"/>
  <c r="AA73" i="30" s="1"/>
  <c r="Y60" i="30"/>
  <c r="AA60" i="30" s="1"/>
  <c r="Y45" i="30"/>
  <c r="AA45" i="30" s="1"/>
  <c r="Y42" i="30"/>
  <c r="AA42" i="30" s="1"/>
  <c r="Y270" i="30"/>
  <c r="AA270" i="30" s="1"/>
  <c r="Y252" i="30"/>
  <c r="AA252" i="30" s="1"/>
  <c r="Y196" i="30"/>
  <c r="AA196" i="30" s="1"/>
  <c r="AA144" i="30"/>
  <c r="Y201" i="30"/>
  <c r="AA201" i="30" s="1"/>
  <c r="AA376" i="30"/>
  <c r="K376" i="30" s="1"/>
  <c r="L376" i="30" s="1"/>
  <c r="Y379" i="30"/>
  <c r="AA379" i="30" s="1"/>
  <c r="K379" i="30" s="1"/>
  <c r="L379" i="30" s="1"/>
  <c r="Y307" i="30"/>
  <c r="AA307" i="30" s="1"/>
  <c r="K307" i="30" s="1"/>
  <c r="L307" i="30" s="1"/>
  <c r="Y308" i="30"/>
  <c r="AA308" i="30" s="1"/>
  <c r="K308" i="30" s="1"/>
  <c r="L308" i="30" s="1"/>
  <c r="Y306" i="30"/>
  <c r="AA306" i="30" s="1"/>
  <c r="K306" i="30" s="1"/>
  <c r="L306" i="30" s="1"/>
  <c r="Y328" i="30"/>
  <c r="AA328" i="30" s="1"/>
  <c r="K328" i="30" s="1"/>
  <c r="L328" i="30" s="1"/>
  <c r="Y317" i="30"/>
  <c r="AA317" i="30" s="1"/>
  <c r="K317" i="30" s="1"/>
  <c r="L317" i="30" s="1"/>
  <c r="Y296" i="30"/>
  <c r="AA296" i="30" s="1"/>
  <c r="K296" i="30" s="1"/>
  <c r="L296" i="30" s="1"/>
  <c r="AA297" i="30"/>
  <c r="K297" i="30" s="1"/>
  <c r="L297" i="30" s="1"/>
  <c r="Y295" i="30"/>
  <c r="AA295" i="30" s="1"/>
  <c r="K295" i="30" s="1"/>
  <c r="L295" i="30" s="1"/>
  <c r="Y340" i="30"/>
  <c r="AA340" i="30" s="1"/>
  <c r="K340" i="30" s="1"/>
  <c r="L340" i="30" s="1"/>
  <c r="Y339" i="30"/>
  <c r="AA339" i="30" s="1"/>
  <c r="K339" i="30" s="1"/>
  <c r="L339" i="30" s="1"/>
  <c r="S214" i="30" l="1"/>
  <c r="Y214" i="30" s="1"/>
  <c r="AA214" i="30" s="1"/>
  <c r="K214" i="30" s="1"/>
  <c r="L214" i="30" s="1"/>
  <c r="S213" i="30"/>
  <c r="O215" i="30"/>
  <c r="Y215" i="30" s="1"/>
  <c r="AA215" i="30" s="1"/>
  <c r="K215" i="30" s="1"/>
  <c r="L215" i="30" s="1"/>
  <c r="O216" i="30"/>
  <c r="S216" i="30"/>
  <c r="Y213" i="30"/>
  <c r="AA213" i="30" s="1"/>
  <c r="AA221" i="30"/>
  <c r="Y216" i="30" l="1"/>
  <c r="AA216" i="30" s="1"/>
  <c r="K216" i="30" s="1"/>
  <c r="L216" i="30" s="1"/>
  <c r="K273" i="30"/>
  <c r="L273" i="30" s="1"/>
  <c r="K272" i="30"/>
  <c r="L272" i="30" s="1"/>
  <c r="K271" i="30"/>
  <c r="L271" i="30" s="1"/>
  <c r="K270" i="30"/>
  <c r="L270" i="30" s="1"/>
  <c r="K269" i="30"/>
  <c r="L269" i="30" s="1"/>
  <c r="K268" i="30"/>
  <c r="L268" i="30" s="1"/>
  <c r="K267" i="30"/>
  <c r="L267" i="30" s="1"/>
  <c r="K266" i="30"/>
  <c r="L266" i="30" s="1"/>
  <c r="K265" i="30"/>
  <c r="L265" i="30" s="1"/>
  <c r="K264" i="30"/>
  <c r="L264" i="30" s="1"/>
  <c r="K263" i="30"/>
  <c r="L263" i="30" s="1"/>
  <c r="Y11" i="2" l="1"/>
  <c r="AA11" i="2" s="1"/>
  <c r="K390" i="30"/>
  <c r="L390" i="30" s="1"/>
  <c r="K389" i="30"/>
  <c r="L389" i="30" s="1"/>
  <c r="K388" i="30"/>
  <c r="L388" i="30" s="1"/>
  <c r="K387" i="30"/>
  <c r="L387" i="30" s="1"/>
  <c r="K386" i="30"/>
  <c r="L386" i="30" s="1"/>
  <c r="K385" i="30"/>
  <c r="L385" i="30" s="1"/>
  <c r="K384" i="30"/>
  <c r="L384" i="30" s="1"/>
  <c r="K383" i="30"/>
  <c r="L383" i="30" s="1"/>
  <c r="K382" i="30"/>
  <c r="L382" i="30" s="1"/>
  <c r="K286" i="30"/>
  <c r="L286" i="30" s="1"/>
  <c r="K285" i="30"/>
  <c r="L285" i="30" s="1"/>
  <c r="K284" i="30"/>
  <c r="L284" i="30" s="1"/>
  <c r="K283" i="30"/>
  <c r="L283" i="30" s="1"/>
  <c r="K282" i="30"/>
  <c r="L282" i="30" s="1"/>
  <c r="K281" i="30"/>
  <c r="L281" i="30" s="1"/>
  <c r="K280" i="30"/>
  <c r="L280" i="30" s="1"/>
  <c r="K279" i="30"/>
  <c r="L279" i="30" s="1"/>
  <c r="K278" i="30"/>
  <c r="L278" i="30" s="1"/>
  <c r="K277" i="30"/>
  <c r="L277" i="30" s="1"/>
  <c r="K276" i="30"/>
  <c r="L276" i="30" s="1"/>
  <c r="K260" i="30"/>
  <c r="L260" i="30" s="1"/>
  <c r="K259" i="30"/>
  <c r="L259" i="30" s="1"/>
  <c r="K258" i="30"/>
  <c r="L258" i="30" s="1"/>
  <c r="K257" i="30"/>
  <c r="L257" i="30" s="1"/>
  <c r="K256" i="30"/>
  <c r="L256" i="30" s="1"/>
  <c r="K255" i="30"/>
  <c r="L255" i="30" s="1"/>
  <c r="K254" i="30"/>
  <c r="L254" i="30" s="1"/>
  <c r="K253" i="30"/>
  <c r="L253" i="30" s="1"/>
  <c r="K252" i="30"/>
  <c r="L252" i="30" s="1"/>
  <c r="K251" i="30"/>
  <c r="L251" i="30" s="1"/>
  <c r="K250" i="30"/>
  <c r="L250" i="30" s="1"/>
  <c r="K247" i="30"/>
  <c r="L247" i="30" s="1"/>
  <c r="K246" i="30"/>
  <c r="L246" i="30" s="1"/>
  <c r="K245" i="30"/>
  <c r="L245" i="30" s="1"/>
  <c r="K244" i="30"/>
  <c r="L244" i="30" s="1"/>
  <c r="K243" i="30"/>
  <c r="L243" i="30" s="1"/>
  <c r="K242" i="30"/>
  <c r="L242" i="30" s="1"/>
  <c r="K241" i="30"/>
  <c r="L241" i="30" s="1"/>
  <c r="K240" i="30"/>
  <c r="L240" i="30" s="1"/>
  <c r="K239" i="30"/>
  <c r="L239" i="30" s="1"/>
  <c r="K238" i="30"/>
  <c r="L238" i="30" s="1"/>
  <c r="K237" i="30"/>
  <c r="L237" i="30" s="1"/>
  <c r="K234" i="30"/>
  <c r="L234" i="30" s="1"/>
  <c r="K233" i="30"/>
  <c r="L233" i="30" s="1"/>
  <c r="K232" i="30"/>
  <c r="L232" i="30" s="1"/>
  <c r="K231" i="30"/>
  <c r="L231" i="30" s="1"/>
  <c r="K230" i="30"/>
  <c r="L230" i="30" s="1"/>
  <c r="K229" i="30"/>
  <c r="L229" i="30" s="1"/>
  <c r="K228" i="30"/>
  <c r="L228" i="30" s="1"/>
  <c r="K227" i="30"/>
  <c r="L227" i="30" s="1"/>
  <c r="K226" i="30"/>
  <c r="L226" i="30" s="1"/>
  <c r="K225" i="30"/>
  <c r="L225" i="30" s="1"/>
  <c r="K224" i="30"/>
  <c r="L224" i="30" s="1"/>
  <c r="K221" i="30"/>
  <c r="L221" i="30" s="1"/>
  <c r="K220" i="30"/>
  <c r="L220" i="30" s="1"/>
  <c r="K213" i="30"/>
  <c r="L213" i="30" s="1"/>
  <c r="K210" i="30"/>
  <c r="L210" i="30" s="1"/>
  <c r="K209" i="30"/>
  <c r="L209" i="30" s="1"/>
  <c r="K208" i="30"/>
  <c r="L208" i="30" s="1"/>
  <c r="K205" i="30"/>
  <c r="L205" i="30" s="1"/>
  <c r="K204" i="30"/>
  <c r="L204" i="30" s="1"/>
  <c r="K203" i="30"/>
  <c r="L203" i="30" s="1"/>
  <c r="K202" i="30"/>
  <c r="L202" i="30" s="1"/>
  <c r="K201" i="30"/>
  <c r="L201" i="30" s="1"/>
  <c r="K200" i="30"/>
  <c r="L200" i="30" s="1"/>
  <c r="K199" i="30"/>
  <c r="L199" i="30" s="1"/>
  <c r="K196" i="30"/>
  <c r="L196" i="30" s="1"/>
  <c r="K195" i="30"/>
  <c r="L195" i="30" s="1"/>
  <c r="K194" i="30"/>
  <c r="L194" i="30" s="1"/>
  <c r="K193" i="30"/>
  <c r="L193" i="30" s="1"/>
  <c r="K192" i="30"/>
  <c r="L192" i="30" s="1"/>
  <c r="K191" i="30"/>
  <c r="L191" i="30" s="1"/>
  <c r="K190" i="30"/>
  <c r="L190" i="30" s="1"/>
  <c r="K189" i="30"/>
  <c r="L189" i="30" s="1"/>
  <c r="K188" i="30"/>
  <c r="L188" i="30" s="1"/>
  <c r="K187" i="30"/>
  <c r="L187" i="30" s="1"/>
  <c r="K184" i="30"/>
  <c r="L184" i="30" s="1"/>
  <c r="K183" i="30"/>
  <c r="L183" i="30" s="1"/>
  <c r="K182" i="30"/>
  <c r="L182" i="30" s="1"/>
  <c r="K179" i="30"/>
  <c r="L179" i="30" s="1"/>
  <c r="K178" i="30"/>
  <c r="L178" i="30" s="1"/>
  <c r="K177" i="30"/>
  <c r="L177" i="30" s="1"/>
  <c r="K176" i="30"/>
  <c r="L176" i="30" s="1"/>
  <c r="K175" i="30"/>
  <c r="L175" i="30" s="1"/>
  <c r="K174" i="30"/>
  <c r="L174" i="30" s="1"/>
  <c r="K173" i="30"/>
  <c r="L173" i="30" s="1"/>
  <c r="K172" i="30"/>
  <c r="L172" i="30" s="1"/>
  <c r="K171" i="30"/>
  <c r="L171" i="30" s="1"/>
  <c r="K170" i="30"/>
  <c r="L170" i="30" s="1"/>
  <c r="K167" i="30"/>
  <c r="L167" i="30" s="1"/>
  <c r="K166" i="30"/>
  <c r="L166" i="30" s="1"/>
  <c r="K165" i="30"/>
  <c r="L165" i="30" s="1"/>
  <c r="K164" i="30"/>
  <c r="L164" i="30" s="1"/>
  <c r="K163" i="30"/>
  <c r="L163" i="30" s="1"/>
  <c r="K162" i="30"/>
  <c r="L162" i="30" s="1"/>
  <c r="K161" i="30"/>
  <c r="L161" i="30" s="1"/>
  <c r="K160" i="30"/>
  <c r="L160" i="30" s="1"/>
  <c r="K159" i="30"/>
  <c r="L159" i="30" s="1"/>
  <c r="K158" i="30"/>
  <c r="L158" i="30" s="1"/>
  <c r="K157" i="30"/>
  <c r="L157" i="30" s="1"/>
  <c r="K156" i="30"/>
  <c r="L156" i="30" s="1"/>
  <c r="K155" i="30"/>
  <c r="L155" i="30" s="1"/>
  <c r="K154" i="30"/>
  <c r="L154" i="30" s="1"/>
  <c r="K151" i="30"/>
  <c r="L151" i="30" s="1"/>
  <c r="K150" i="30"/>
  <c r="L150" i="30" s="1"/>
  <c r="K149" i="30"/>
  <c r="L149" i="30" s="1"/>
  <c r="K148" i="30"/>
  <c r="L148" i="30" s="1"/>
  <c r="K147" i="30"/>
  <c r="L147" i="30" s="1"/>
  <c r="K146" i="30"/>
  <c r="L146" i="30" s="1"/>
  <c r="K145" i="30"/>
  <c r="L145" i="30" s="1"/>
  <c r="K144" i="30"/>
  <c r="L144" i="30" s="1"/>
  <c r="K143" i="30"/>
  <c r="L143" i="30" s="1"/>
  <c r="K142" i="30"/>
  <c r="L142" i="30" s="1"/>
  <c r="K139" i="30"/>
  <c r="L139" i="30" s="1"/>
  <c r="K138" i="30"/>
  <c r="L138" i="30" s="1"/>
  <c r="K137" i="30"/>
  <c r="L137" i="30" s="1"/>
  <c r="K136" i="30"/>
  <c r="L136" i="30" s="1"/>
  <c r="K135" i="30"/>
  <c r="L135" i="30" s="1"/>
  <c r="K134" i="30"/>
  <c r="L134" i="30" s="1"/>
  <c r="K133" i="30"/>
  <c r="L133" i="30" s="1"/>
  <c r="K132" i="30"/>
  <c r="L132" i="30" s="1"/>
  <c r="K131" i="30"/>
  <c r="L131" i="30" s="1"/>
  <c r="K128" i="30"/>
  <c r="L128" i="30" s="1"/>
  <c r="K127" i="30"/>
  <c r="L127" i="30" s="1"/>
  <c r="K126" i="30"/>
  <c r="L126" i="30" s="1"/>
  <c r="K125" i="30"/>
  <c r="L125" i="30" s="1"/>
  <c r="K124" i="30"/>
  <c r="L124" i="30" s="1"/>
  <c r="K123" i="30"/>
  <c r="L123" i="30" s="1"/>
  <c r="K120" i="30"/>
  <c r="L120" i="30" s="1"/>
  <c r="K119" i="30"/>
  <c r="L119" i="30" s="1"/>
  <c r="K118" i="30"/>
  <c r="L118" i="30" s="1"/>
  <c r="K117" i="30"/>
  <c r="L117" i="30" s="1"/>
  <c r="K116" i="30"/>
  <c r="L116" i="30" s="1"/>
  <c r="K115" i="30"/>
  <c r="L115" i="30" s="1"/>
  <c r="K114" i="30"/>
  <c r="L114" i="30" s="1"/>
  <c r="K113" i="30"/>
  <c r="L113" i="30" s="1"/>
  <c r="K112" i="30"/>
  <c r="L112" i="30" s="1"/>
  <c r="K109" i="30"/>
  <c r="L109" i="30" s="1"/>
  <c r="K108" i="30"/>
  <c r="L108" i="30" s="1"/>
  <c r="K107" i="30"/>
  <c r="L107" i="30" s="1"/>
  <c r="K106" i="30"/>
  <c r="L106" i="30" s="1"/>
  <c r="K105" i="30"/>
  <c r="L105" i="30" s="1"/>
  <c r="K102" i="30"/>
  <c r="L102" i="30" s="1"/>
  <c r="K101" i="30"/>
  <c r="L101" i="30" s="1"/>
  <c r="K100" i="30"/>
  <c r="L100" i="30" s="1"/>
  <c r="K99" i="30"/>
  <c r="L99" i="30" s="1"/>
  <c r="K98" i="30"/>
  <c r="L98" i="30" s="1"/>
  <c r="K97" i="30"/>
  <c r="L97" i="30" s="1"/>
  <c r="K94" i="30"/>
  <c r="L94" i="30" s="1"/>
  <c r="K93" i="30"/>
  <c r="L93" i="30" s="1"/>
  <c r="K92" i="30"/>
  <c r="L92" i="30" s="1"/>
  <c r="K91" i="30"/>
  <c r="L91" i="30" s="1"/>
  <c r="K90" i="30"/>
  <c r="L90" i="30" s="1"/>
  <c r="K89" i="30"/>
  <c r="L89" i="30" s="1"/>
  <c r="K88" i="30"/>
  <c r="L88" i="30" s="1"/>
  <c r="K87" i="30"/>
  <c r="L87" i="30" s="1"/>
  <c r="K84" i="30"/>
  <c r="L84" i="30" s="1"/>
  <c r="K83" i="30"/>
  <c r="L83" i="30" s="1"/>
  <c r="K82" i="30"/>
  <c r="L82" i="30" s="1"/>
  <c r="K81" i="30"/>
  <c r="L81" i="30" s="1"/>
  <c r="K80" i="30"/>
  <c r="L80" i="30" s="1"/>
  <c r="K79" i="30"/>
  <c r="L79" i="30" s="1"/>
  <c r="K78" i="30"/>
  <c r="L78" i="30" s="1"/>
  <c r="K77" i="30"/>
  <c r="L77" i="30" s="1"/>
  <c r="K76" i="30"/>
  <c r="L76" i="30" s="1"/>
  <c r="K73" i="30"/>
  <c r="L73" i="30" s="1"/>
  <c r="K72" i="30"/>
  <c r="L72" i="30" s="1"/>
  <c r="K71" i="30"/>
  <c r="L71" i="30" s="1"/>
  <c r="K70" i="30"/>
  <c r="L70" i="30" s="1"/>
  <c r="K69" i="30"/>
  <c r="L69" i="30" s="1"/>
  <c r="K68" i="30"/>
  <c r="L68" i="30" s="1"/>
  <c r="K67" i="30"/>
  <c r="L67" i="30" s="1"/>
  <c r="K66" i="30"/>
  <c r="L66" i="30" s="1"/>
  <c r="K65" i="30"/>
  <c r="L65" i="30" s="1"/>
  <c r="K62" i="30"/>
  <c r="L62" i="30" s="1"/>
  <c r="K61" i="30"/>
  <c r="L61" i="30" s="1"/>
  <c r="K60" i="30"/>
  <c r="L60" i="30" s="1"/>
  <c r="K59" i="30"/>
  <c r="L59" i="30" s="1"/>
  <c r="K56" i="30"/>
  <c r="L56" i="30" s="1"/>
  <c r="K55" i="30"/>
  <c r="L55" i="30" s="1"/>
  <c r="K54" i="30"/>
  <c r="L54" i="30" s="1"/>
  <c r="K51" i="30"/>
  <c r="L51" i="30" s="1"/>
  <c r="K50" i="30"/>
  <c r="L50" i="30" s="1"/>
  <c r="K49" i="30"/>
  <c r="L49" i="30" s="1"/>
  <c r="K48" i="30"/>
  <c r="L48" i="30" s="1"/>
  <c r="K47" i="30"/>
  <c r="L47" i="30" s="1"/>
  <c r="K46" i="30"/>
  <c r="L46" i="30" s="1"/>
  <c r="K45" i="30"/>
  <c r="L45" i="30" s="1"/>
  <c r="K44" i="30"/>
  <c r="L44" i="30" s="1"/>
  <c r="K43" i="30"/>
  <c r="L43" i="30" s="1"/>
  <c r="K42" i="30"/>
  <c r="L42" i="30" s="1"/>
  <c r="K41" i="30"/>
  <c r="L41" i="30" s="1"/>
  <c r="K40" i="30"/>
  <c r="L40" i="30" s="1"/>
  <c r="K39" i="30"/>
  <c r="L39" i="30" s="1"/>
  <c r="K38" i="30"/>
  <c r="L38" i="30" s="1"/>
  <c r="K37" i="30"/>
  <c r="L37" i="30" s="1"/>
  <c r="O40" i="20"/>
  <c r="Y40" i="20" s="1"/>
  <c r="AA40" i="20" s="1"/>
  <c r="K40" i="20" s="1"/>
  <c r="L40" i="20" s="1"/>
  <c r="O39" i="20"/>
  <c r="Y39" i="20" s="1"/>
  <c r="AA39" i="20" s="1"/>
  <c r="K39" i="20" s="1"/>
  <c r="L39" i="20" s="1"/>
  <c r="O38" i="20"/>
  <c r="Y38" i="20" s="1"/>
  <c r="AA38" i="20" s="1"/>
  <c r="K38" i="20" s="1"/>
  <c r="L38" i="20" s="1"/>
  <c r="G17" i="27"/>
  <c r="G18" i="27"/>
  <c r="O18" i="27" s="1"/>
  <c r="Y18" i="27" s="1"/>
  <c r="AA18" i="27" s="1"/>
  <c r="K18" i="27" s="1"/>
  <c r="L18" i="27" s="1"/>
  <c r="G19" i="27"/>
  <c r="O19" i="27" s="1"/>
  <c r="Y19" i="27" s="1"/>
  <c r="AA19" i="27" s="1"/>
  <c r="K19" i="27" s="1"/>
  <c r="L19" i="27" s="1"/>
  <c r="G20" i="27"/>
  <c r="O20" i="27" s="1"/>
  <c r="Y20" i="27" s="1"/>
  <c r="AA20" i="27" s="1"/>
  <c r="K20" i="27" s="1"/>
  <c r="L20" i="27" s="1"/>
  <c r="G16" i="27"/>
  <c r="G36" i="27"/>
  <c r="O36" i="27" s="1"/>
  <c r="Y36" i="27" s="1"/>
  <c r="AA36" i="27" s="1"/>
  <c r="K36" i="27" s="1"/>
  <c r="L36" i="27" s="1"/>
  <c r="G37" i="27"/>
  <c r="O37" i="27" s="1"/>
  <c r="Y37" i="27" s="1"/>
  <c r="AA37" i="27" s="1"/>
  <c r="K37" i="27" s="1"/>
  <c r="L37" i="27" s="1"/>
  <c r="G30" i="27"/>
  <c r="O30" i="27" s="1"/>
  <c r="Y30" i="27" s="1"/>
  <c r="AA30" i="27" s="1"/>
  <c r="K30" i="27" s="1"/>
  <c r="L30" i="27" s="1"/>
  <c r="G35" i="25"/>
  <c r="G36" i="25"/>
  <c r="G37" i="25"/>
  <c r="G38" i="25"/>
  <c r="G39" i="25"/>
  <c r="G40" i="25"/>
  <c r="G41" i="25"/>
  <c r="G42" i="25"/>
  <c r="G34" i="25"/>
  <c r="G75" i="20"/>
  <c r="G76" i="20"/>
  <c r="G77" i="20"/>
  <c r="G78" i="20"/>
  <c r="G79" i="20"/>
  <c r="G80" i="20"/>
  <c r="G81" i="20"/>
  <c r="O81" i="20" s="1"/>
  <c r="Y81" i="20" s="1"/>
  <c r="AA81" i="20" s="1"/>
  <c r="K81" i="20" s="1"/>
  <c r="L81" i="20" s="1"/>
  <c r="G82" i="20"/>
  <c r="G74" i="20"/>
  <c r="O74" i="20" s="1"/>
  <c r="Y74" i="20" s="1"/>
  <c r="AA74" i="20" s="1"/>
  <c r="K74" i="20" s="1"/>
  <c r="L74" i="20" s="1"/>
  <c r="G73" i="20"/>
  <c r="O73" i="20" s="1"/>
  <c r="Y73" i="20" s="1"/>
  <c r="AA73" i="20" s="1"/>
  <c r="K73" i="20" s="1"/>
  <c r="L73" i="20" s="1"/>
  <c r="G58" i="20"/>
  <c r="G59" i="20"/>
  <c r="G60" i="20"/>
  <c r="G61" i="20"/>
  <c r="G21" i="20"/>
  <c r="O21" i="20" s="1"/>
  <c r="Y21" i="20" s="1"/>
  <c r="AA21" i="20" s="1"/>
  <c r="K21" i="20" s="1"/>
  <c r="L21" i="20" s="1"/>
  <c r="O79" i="20" l="1"/>
  <c r="S79" i="20"/>
  <c r="S77" i="20"/>
  <c r="W77" i="20"/>
  <c r="O77" i="20"/>
  <c r="W75" i="20"/>
  <c r="O75" i="20"/>
  <c r="S75" i="20"/>
  <c r="W82" i="20"/>
  <c r="O82" i="20"/>
  <c r="S82" i="20"/>
  <c r="Z80" i="20"/>
  <c r="O80" i="20"/>
  <c r="S80" i="20"/>
  <c r="W78" i="20"/>
  <c r="O78" i="20"/>
  <c r="Z78" i="20"/>
  <c r="S78" i="20"/>
  <c r="Z76" i="20"/>
  <c r="S76" i="20"/>
  <c r="W76" i="20"/>
  <c r="O76" i="20"/>
  <c r="O36" i="20"/>
  <c r="S36" i="20"/>
  <c r="O37" i="20"/>
  <c r="S37" i="20"/>
  <c r="O16" i="27"/>
  <c r="S16" i="27"/>
  <c r="S17" i="27"/>
  <c r="O17" i="27"/>
  <c r="Y76" i="20" l="1"/>
  <c r="AA76" i="20" s="1"/>
  <c r="K76" i="20" s="1"/>
  <c r="L76" i="20" s="1"/>
  <c r="Y78" i="20"/>
  <c r="AA78" i="20" s="1"/>
  <c r="K78" i="20" s="1"/>
  <c r="L78" i="20" s="1"/>
  <c r="Y17" i="27"/>
  <c r="AA17" i="27" s="1"/>
  <c r="K17" i="27" s="1"/>
  <c r="L17" i="27" s="1"/>
  <c r="Y75" i="20"/>
  <c r="AA75" i="20" s="1"/>
  <c r="K75" i="20" s="1"/>
  <c r="L75" i="20" s="1"/>
  <c r="Y37" i="20"/>
  <c r="AA37" i="20" s="1"/>
  <c r="K37" i="20" s="1"/>
  <c r="L37" i="20" s="1"/>
  <c r="Y36" i="20"/>
  <c r="AA36" i="20" s="1"/>
  <c r="K36" i="20" s="1"/>
  <c r="L36" i="20" s="1"/>
  <c r="Y80" i="20"/>
  <c r="AA80" i="20" s="1"/>
  <c r="K80" i="20" s="1"/>
  <c r="L80" i="20" s="1"/>
  <c r="Y82" i="20"/>
  <c r="AA82" i="20" s="1"/>
  <c r="K82" i="20" s="1"/>
  <c r="L82" i="20" s="1"/>
  <c r="Y77" i="20"/>
  <c r="AA77" i="20" s="1"/>
  <c r="K77" i="20" s="1"/>
  <c r="L77" i="20" s="1"/>
  <c r="Y79" i="20"/>
  <c r="AA79" i="20" s="1"/>
  <c r="K79" i="20" s="1"/>
  <c r="L79" i="20" s="1"/>
  <c r="Y16" i="27"/>
  <c r="AA16" i="27" s="1"/>
  <c r="K16" i="27" s="1"/>
  <c r="L16" i="27" s="1"/>
  <c r="Y12" i="27" l="1"/>
  <c r="Y13" i="27"/>
  <c r="Y30" i="25"/>
  <c r="Y31" i="25"/>
  <c r="Y32" i="25"/>
  <c r="Y33" i="25"/>
  <c r="Y17" i="25"/>
  <c r="Y18" i="25"/>
  <c r="Y19" i="25"/>
  <c r="Y20" i="25"/>
  <c r="X30" i="22"/>
  <c r="X31" i="22"/>
  <c r="X32" i="22"/>
  <c r="X33" i="22"/>
  <c r="X15" i="22"/>
  <c r="X16" i="22"/>
  <c r="X17" i="22"/>
  <c r="X18" i="22"/>
  <c r="X22" i="22"/>
  <c r="X23" i="22"/>
  <c r="X24" i="22"/>
  <c r="X25" i="22"/>
  <c r="Z60" i="20"/>
  <c r="Y14" i="20"/>
  <c r="Y13" i="20"/>
  <c r="G11" i="25" l="1"/>
  <c r="G12" i="25"/>
  <c r="G13" i="25"/>
  <c r="G14" i="25"/>
  <c r="G15" i="25"/>
  <c r="G16" i="25"/>
  <c r="G10" i="25"/>
  <c r="G9" i="25"/>
  <c r="G42" i="2"/>
  <c r="F65" i="22"/>
  <c r="F66" i="22"/>
  <c r="F67" i="22"/>
  <c r="F68" i="22"/>
  <c r="F69" i="22"/>
  <c r="F70" i="22"/>
  <c r="F71" i="22"/>
  <c r="F72" i="22"/>
  <c r="F73" i="22"/>
  <c r="F74" i="22"/>
  <c r="F64" i="22"/>
  <c r="F50" i="22"/>
  <c r="F51" i="22"/>
  <c r="F52" i="22"/>
  <c r="F53" i="22"/>
  <c r="F54" i="22"/>
  <c r="F55" i="22"/>
  <c r="F56" i="22"/>
  <c r="F57" i="22"/>
  <c r="F58" i="22"/>
  <c r="F59" i="22"/>
  <c r="F49" i="22"/>
  <c r="G22" i="27"/>
  <c r="G23" i="27"/>
  <c r="S23" i="27" s="1"/>
  <c r="G60" i="2"/>
  <c r="O60" i="2" s="1"/>
  <c r="G61" i="2"/>
  <c r="O61" i="2" s="1"/>
  <c r="S61" i="2" l="1"/>
  <c r="Y61" i="2" s="1"/>
  <c r="S60" i="2"/>
  <c r="Y60" i="2" s="1"/>
  <c r="AA60" i="2" s="1"/>
  <c r="K60" i="2" s="1"/>
  <c r="AA12" i="27" l="1"/>
  <c r="AA13" i="27"/>
  <c r="G29" i="25"/>
  <c r="G27" i="25"/>
  <c r="S42" i="25" l="1"/>
  <c r="W42" i="25"/>
  <c r="W40" i="25"/>
  <c r="S40" i="25"/>
  <c r="S27" i="25"/>
  <c r="W27" i="25"/>
  <c r="S29" i="25"/>
  <c r="W29" i="25"/>
  <c r="F16" i="21"/>
  <c r="F18" i="21"/>
  <c r="F20" i="21"/>
  <c r="F19" i="21"/>
  <c r="G54" i="20"/>
  <c r="G53" i="20"/>
  <c r="F37" i="22"/>
  <c r="F36" i="22"/>
  <c r="K19" i="21"/>
  <c r="L60" i="2"/>
  <c r="R19" i="21" l="1"/>
  <c r="N19" i="21"/>
  <c r="R20" i="21"/>
  <c r="N20" i="21"/>
  <c r="V36" i="22"/>
  <c r="R36" i="22"/>
  <c r="R37" i="22"/>
  <c r="V37" i="22"/>
  <c r="R52" i="22"/>
  <c r="V52" i="22"/>
  <c r="V67" i="22"/>
  <c r="R67" i="22"/>
  <c r="W16" i="25"/>
  <c r="S16" i="25"/>
  <c r="W14" i="25"/>
  <c r="S14" i="25"/>
  <c r="R18" i="21"/>
  <c r="V18" i="21"/>
  <c r="V16" i="21"/>
  <c r="R16" i="21"/>
  <c r="W23" i="27"/>
  <c r="O42" i="25"/>
  <c r="Y42" i="25" s="1"/>
  <c r="Z42" i="25"/>
  <c r="O40" i="25"/>
  <c r="Y40" i="25" s="1"/>
  <c r="O29" i="25"/>
  <c r="Y29" i="25" s="1"/>
  <c r="O27" i="25"/>
  <c r="Y27" i="25" s="1"/>
  <c r="L27" i="25"/>
  <c r="Z27" i="25"/>
  <c r="L16" i="25"/>
  <c r="O16" i="25"/>
  <c r="L14" i="25"/>
  <c r="Z14" i="25"/>
  <c r="O54" i="20"/>
  <c r="Y54" i="20" s="1"/>
  <c r="AA54" i="20" s="1"/>
  <c r="K54" i="20" s="1"/>
  <c r="L54" i="20" s="1"/>
  <c r="O53" i="20"/>
  <c r="Y53" i="20" s="1"/>
  <c r="AA53" i="20" s="1"/>
  <c r="K53" i="20" s="1"/>
  <c r="L53" i="20" s="1"/>
  <c r="Y16" i="25" l="1"/>
  <c r="Y15" i="25"/>
  <c r="X20" i="21"/>
  <c r="X19" i="21"/>
  <c r="Z19" i="21" s="1"/>
  <c r="J19" i="21" s="1"/>
  <c r="AA27" i="25"/>
  <c r="K27" i="25" s="1"/>
  <c r="O22" i="27"/>
  <c r="Y22" i="27" s="1"/>
  <c r="Z22" i="27"/>
  <c r="O23" i="27"/>
  <c r="AA42" i="25"/>
  <c r="K42" i="25" s="1"/>
  <c r="L42" i="25" s="1"/>
  <c r="Z40" i="25"/>
  <c r="AA40" i="25" s="1"/>
  <c r="K40" i="25" s="1"/>
  <c r="L40" i="25" s="1"/>
  <c r="Z29" i="25"/>
  <c r="AA29" i="25" s="1"/>
  <c r="K29" i="25" s="1"/>
  <c r="L29" i="25" s="1"/>
  <c r="Z16" i="25"/>
  <c r="O14" i="25"/>
  <c r="Y69" i="22"/>
  <c r="N67" i="22"/>
  <c r="X67" i="22" s="1"/>
  <c r="K67" i="22"/>
  <c r="Y67" i="22"/>
  <c r="Y54" i="22"/>
  <c r="K52" i="22"/>
  <c r="N52" i="22"/>
  <c r="X52" i="22" s="1"/>
  <c r="K39" i="22"/>
  <c r="F39" i="22"/>
  <c r="N39" i="22" s="1"/>
  <c r="X39" i="22" s="1"/>
  <c r="K37" i="22"/>
  <c r="N37" i="22"/>
  <c r="X37" i="22" s="1"/>
  <c r="F29" i="22"/>
  <c r="N29" i="22" s="1"/>
  <c r="X29" i="22" s="1"/>
  <c r="Y20" i="21"/>
  <c r="K18" i="21"/>
  <c r="N18" i="21"/>
  <c r="X18" i="21" s="1"/>
  <c r="K16" i="21"/>
  <c r="N16" i="21"/>
  <c r="X16" i="21" s="1"/>
  <c r="Z58" i="20"/>
  <c r="G8" i="20"/>
  <c r="Z61" i="2"/>
  <c r="AA61" i="2" s="1"/>
  <c r="G59" i="2"/>
  <c r="G57" i="2"/>
  <c r="G51" i="20"/>
  <c r="F26" i="22"/>
  <c r="R26" i="22" s="1"/>
  <c r="F8" i="22"/>
  <c r="Z20" i="21" l="1"/>
  <c r="J20" i="21" s="1"/>
  <c r="K20" i="21" s="1"/>
  <c r="Y13" i="25"/>
  <c r="Y23" i="27"/>
  <c r="AA23" i="27" s="1"/>
  <c r="K23" i="27" s="1"/>
  <c r="L23" i="27" s="1"/>
  <c r="AA22" i="27"/>
  <c r="K22" i="27" s="1"/>
  <c r="L22" i="27" s="1"/>
  <c r="AA16" i="25"/>
  <c r="K16" i="25" s="1"/>
  <c r="K61" i="2"/>
  <c r="L61" i="2" s="1"/>
  <c r="R8" i="22"/>
  <c r="V8" i="22"/>
  <c r="O8" i="20"/>
  <c r="W8" i="20"/>
  <c r="S8" i="20"/>
  <c r="W58" i="20"/>
  <c r="S58" i="20"/>
  <c r="O59" i="2"/>
  <c r="W59" i="2"/>
  <c r="S59" i="2"/>
  <c r="O57" i="2"/>
  <c r="W57" i="2"/>
  <c r="S57" i="2"/>
  <c r="Z57" i="2"/>
  <c r="O60" i="20"/>
  <c r="W60" i="20"/>
  <c r="S60" i="20"/>
  <c r="Z59" i="2"/>
  <c r="Z67" i="22"/>
  <c r="J67" i="22" s="1"/>
  <c r="O58" i="20"/>
  <c r="N69" i="22"/>
  <c r="X69" i="22" s="1"/>
  <c r="Z69" i="22" s="1"/>
  <c r="J69" i="22" s="1"/>
  <c r="K69" i="22" s="1"/>
  <c r="N54" i="22"/>
  <c r="X54" i="22" s="1"/>
  <c r="Z54" i="22" s="1"/>
  <c r="J54" i="22" s="1"/>
  <c r="K54" i="22" s="1"/>
  <c r="Y52" i="22"/>
  <c r="Z52" i="22" s="1"/>
  <c r="J52" i="22" s="1"/>
  <c r="Y39" i="22"/>
  <c r="Z39" i="22" s="1"/>
  <c r="J39" i="22" s="1"/>
  <c r="Y37" i="22"/>
  <c r="Z37" i="22" s="1"/>
  <c r="J37" i="22" s="1"/>
  <c r="Y29" i="22"/>
  <c r="Z29" i="22" s="1"/>
  <c r="J29" i="22" s="1"/>
  <c r="K29" i="22" s="1"/>
  <c r="Y18" i="21"/>
  <c r="Z18" i="21" s="1"/>
  <c r="J18" i="21" s="1"/>
  <c r="Y16" i="21"/>
  <c r="Z16" i="21" s="1"/>
  <c r="J16" i="21" s="1"/>
  <c r="Y8" i="20" l="1"/>
  <c r="AA8" i="20" s="1"/>
  <c r="K8" i="20" s="1"/>
  <c r="L8" i="20" s="1"/>
  <c r="Y58" i="20"/>
  <c r="AA58" i="20" s="1"/>
  <c r="K58" i="20" s="1"/>
  <c r="L58" i="20" s="1"/>
  <c r="Y60" i="20"/>
  <c r="AA60" i="20" s="1"/>
  <c r="K60" i="20" s="1"/>
  <c r="L60" i="20" s="1"/>
  <c r="Y59" i="2"/>
  <c r="AA59" i="2" s="1"/>
  <c r="K59" i="2" s="1"/>
  <c r="L59" i="2" s="1"/>
  <c r="Y57" i="2"/>
  <c r="AA57" i="2" s="1"/>
  <c r="K57" i="2" s="1"/>
  <c r="L57" i="2" s="1"/>
  <c r="G8" i="2"/>
  <c r="G46" i="2"/>
  <c r="G8" i="28"/>
  <c r="S8" i="28" s="1"/>
  <c r="Y8" i="28" s="1"/>
  <c r="L22" i="25"/>
  <c r="L23" i="25"/>
  <c r="L25" i="25"/>
  <c r="L26" i="25"/>
  <c r="L21" i="25"/>
  <c r="L15" i="25"/>
  <c r="L12" i="25"/>
  <c r="L13" i="25"/>
  <c r="K65" i="22" l="1"/>
  <c r="K66" i="22"/>
  <c r="K70" i="22"/>
  <c r="K71" i="22"/>
  <c r="K72" i="22"/>
  <c r="K74" i="22"/>
  <c r="K50" i="22"/>
  <c r="K55" i="22"/>
  <c r="K56" i="22"/>
  <c r="K57" i="22"/>
  <c r="K58" i="22"/>
  <c r="K59" i="22"/>
  <c r="K35" i="22"/>
  <c r="K40" i="22"/>
  <c r="K41" i="22"/>
  <c r="K42" i="22"/>
  <c r="K43" i="22"/>
  <c r="K44" i="22"/>
  <c r="K9" i="22"/>
  <c r="K14" i="22"/>
  <c r="K15" i="21"/>
  <c r="K21" i="21"/>
  <c r="K33" i="30" l="1"/>
  <c r="J13" i="22"/>
  <c r="K13" i="22" s="1"/>
  <c r="G16" i="28" l="1"/>
  <c r="G15" i="28"/>
  <c r="S15" i="28" s="1"/>
  <c r="Y15" i="28" s="1"/>
  <c r="G14" i="28"/>
  <c r="S14" i="28" s="1"/>
  <c r="Y14" i="28" s="1"/>
  <c r="G13" i="28"/>
  <c r="G12" i="28"/>
  <c r="G11" i="28"/>
  <c r="G10" i="28"/>
  <c r="G9" i="28"/>
  <c r="S9" i="28" s="1"/>
  <c r="Y9" i="28" s="1"/>
  <c r="G43" i="27"/>
  <c r="G42" i="27"/>
  <c r="G41" i="27"/>
  <c r="G40" i="27"/>
  <c r="G39" i="27"/>
  <c r="G38" i="27"/>
  <c r="G35" i="27"/>
  <c r="O35" i="27" s="1"/>
  <c r="G34" i="27"/>
  <c r="G33" i="27"/>
  <c r="G29" i="27"/>
  <c r="G28" i="27"/>
  <c r="G27" i="27"/>
  <c r="G26" i="27"/>
  <c r="G21" i="27"/>
  <c r="G15" i="27"/>
  <c r="S15" i="27" s="1"/>
  <c r="G14" i="27"/>
  <c r="S14" i="27" s="1"/>
  <c r="G11" i="27"/>
  <c r="G10" i="27"/>
  <c r="G9" i="27"/>
  <c r="S9" i="27" s="1"/>
  <c r="G8" i="27"/>
  <c r="O8" i="27" s="1"/>
  <c r="G28" i="25"/>
  <c r="G26" i="25"/>
  <c r="G25" i="25"/>
  <c r="G24" i="25"/>
  <c r="G23" i="25"/>
  <c r="G22" i="25"/>
  <c r="G21" i="25"/>
  <c r="G8" i="25"/>
  <c r="O8" i="25" s="1"/>
  <c r="F44" i="22"/>
  <c r="N44" i="22" s="1"/>
  <c r="F43" i="22"/>
  <c r="F42" i="22"/>
  <c r="F41" i="22"/>
  <c r="F40" i="22"/>
  <c r="F38" i="22"/>
  <c r="F35" i="22"/>
  <c r="F34" i="22"/>
  <c r="F21" i="22"/>
  <c r="R21" i="22" s="1"/>
  <c r="F20" i="22"/>
  <c r="F19" i="22"/>
  <c r="F28" i="22"/>
  <c r="F27" i="22"/>
  <c r="R27" i="22" s="1"/>
  <c r="F14" i="22"/>
  <c r="F13" i="22"/>
  <c r="F12" i="22"/>
  <c r="F11" i="22"/>
  <c r="R11" i="22" s="1"/>
  <c r="F10" i="22"/>
  <c r="F9" i="22"/>
  <c r="G70" i="20"/>
  <c r="Z70" i="20" s="1"/>
  <c r="F22" i="21"/>
  <c r="F21" i="21"/>
  <c r="F17" i="21"/>
  <c r="F15" i="21"/>
  <c r="F14" i="21"/>
  <c r="F13" i="21"/>
  <c r="F10" i="21"/>
  <c r="F9" i="21"/>
  <c r="F8" i="21"/>
  <c r="G69" i="20"/>
  <c r="G68" i="20"/>
  <c r="G67" i="20"/>
  <c r="G66" i="20"/>
  <c r="G65" i="20"/>
  <c r="G64" i="20"/>
  <c r="G63" i="20"/>
  <c r="G62" i="20"/>
  <c r="G57" i="20"/>
  <c r="G52" i="20"/>
  <c r="G50" i="20"/>
  <c r="G49" i="20"/>
  <c r="G48" i="20"/>
  <c r="G47" i="20"/>
  <c r="G46" i="20"/>
  <c r="G45" i="20"/>
  <c r="G42" i="20"/>
  <c r="G41" i="20"/>
  <c r="S35" i="20"/>
  <c r="G34" i="20"/>
  <c r="S34" i="20" s="1"/>
  <c r="G31" i="20"/>
  <c r="G30" i="20"/>
  <c r="G29" i="20"/>
  <c r="G28" i="20"/>
  <c r="G27" i="20"/>
  <c r="G26" i="20"/>
  <c r="G23" i="20"/>
  <c r="G22" i="20"/>
  <c r="O22" i="20" s="1"/>
  <c r="G20" i="20"/>
  <c r="O20" i="20" s="1"/>
  <c r="G19" i="20"/>
  <c r="G18" i="20"/>
  <c r="G17" i="20"/>
  <c r="G16" i="20"/>
  <c r="G15" i="20"/>
  <c r="G12" i="20"/>
  <c r="G11" i="20"/>
  <c r="G10" i="20"/>
  <c r="G9" i="20"/>
  <c r="G23" i="19"/>
  <c r="G22" i="19"/>
  <c r="G21" i="19"/>
  <c r="G20" i="19"/>
  <c r="G19" i="19"/>
  <c r="G18" i="19"/>
  <c r="G15" i="19"/>
  <c r="G14" i="19"/>
  <c r="G13" i="19"/>
  <c r="G12" i="19"/>
  <c r="G11" i="19"/>
  <c r="G10" i="19"/>
  <c r="G9" i="19"/>
  <c r="G8" i="19"/>
  <c r="G58" i="2"/>
  <c r="G56" i="2"/>
  <c r="G55" i="2"/>
  <c r="G54" i="2"/>
  <c r="G53" i="2"/>
  <c r="G50" i="2"/>
  <c r="G49" i="2"/>
  <c r="G48" i="2"/>
  <c r="G47" i="2"/>
  <c r="G45" i="2"/>
  <c r="G44" i="2"/>
  <c r="G43" i="2"/>
  <c r="G39" i="2"/>
  <c r="G38" i="2"/>
  <c r="G37" i="2"/>
  <c r="G36" i="2"/>
  <c r="G33" i="2"/>
  <c r="G32" i="2"/>
  <c r="G31" i="2"/>
  <c r="G28" i="2"/>
  <c r="G27" i="2"/>
  <c r="G26" i="2"/>
  <c r="G25" i="2"/>
  <c r="G24" i="2"/>
  <c r="G23" i="2"/>
  <c r="W23" i="2" s="1"/>
  <c r="G22" i="2"/>
  <c r="G21" i="2"/>
  <c r="G20" i="2"/>
  <c r="G19" i="2"/>
  <c r="G18" i="2"/>
  <c r="G17" i="2"/>
  <c r="G16" i="2"/>
  <c r="G15" i="2"/>
  <c r="G14" i="2"/>
  <c r="S11" i="28" l="1"/>
  <c r="Y11" i="28" s="1"/>
  <c r="S13" i="28"/>
  <c r="Y13" i="28" s="1"/>
  <c r="S10" i="28"/>
  <c r="Y10" i="28" s="1"/>
  <c r="S12" i="28"/>
  <c r="Y12" i="28" s="1"/>
  <c r="O15" i="19"/>
  <c r="S15" i="19"/>
  <c r="N9" i="21"/>
  <c r="R9" i="21"/>
  <c r="W8" i="27"/>
  <c r="S8" i="27"/>
  <c r="W39" i="25"/>
  <c r="S39" i="25"/>
  <c r="S41" i="25"/>
  <c r="W41" i="25"/>
  <c r="R51" i="22"/>
  <c r="V51" i="22"/>
  <c r="S26" i="25"/>
  <c r="W26" i="25"/>
  <c r="S28" i="25"/>
  <c r="W28" i="25"/>
  <c r="R66" i="22"/>
  <c r="V66" i="22"/>
  <c r="V9" i="22"/>
  <c r="R9" i="22"/>
  <c r="V10" i="22"/>
  <c r="R10" i="22"/>
  <c r="W13" i="25"/>
  <c r="S13" i="25"/>
  <c r="S15" i="25"/>
  <c r="W15" i="25"/>
  <c r="R8" i="21"/>
  <c r="V8" i="21"/>
  <c r="W9" i="20"/>
  <c r="S9" i="20"/>
  <c r="S10" i="20"/>
  <c r="W10" i="20"/>
  <c r="S11" i="20"/>
  <c r="W11" i="20"/>
  <c r="W57" i="20"/>
  <c r="S57" i="20"/>
  <c r="V15" i="21"/>
  <c r="R15" i="21"/>
  <c r="S59" i="20"/>
  <c r="W59" i="20"/>
  <c r="V17" i="21"/>
  <c r="R17" i="21"/>
  <c r="W56" i="2"/>
  <c r="S56" i="2"/>
  <c r="W36" i="2"/>
  <c r="S36" i="2"/>
  <c r="W58" i="2"/>
  <c r="S58" i="2"/>
  <c r="W37" i="2"/>
  <c r="S37" i="2"/>
  <c r="G9" i="2"/>
  <c r="Y15" i="19" l="1"/>
  <c r="AA15" i="19" s="1"/>
  <c r="K15" i="19" s="1"/>
  <c r="L15" i="19" s="1"/>
  <c r="X9" i="21"/>
  <c r="S32" i="2"/>
  <c r="O32" i="2"/>
  <c r="W43" i="27"/>
  <c r="S43" i="27"/>
  <c r="O43" i="27"/>
  <c r="O39" i="27"/>
  <c r="Y39" i="27" s="1"/>
  <c r="AA39" i="27" s="1"/>
  <c r="K39" i="27" s="1"/>
  <c r="L39" i="27" s="1"/>
  <c r="O18" i="20"/>
  <c r="Y43" i="27" l="1"/>
  <c r="Y32" i="2"/>
  <c r="Z38" i="27"/>
  <c r="Y41" i="22"/>
  <c r="N41" i="22"/>
  <c r="N38" i="22"/>
  <c r="X38" i="22" s="1"/>
  <c r="R44" i="22"/>
  <c r="N10" i="22"/>
  <c r="X10" i="22" s="1"/>
  <c r="N9" i="22"/>
  <c r="X9" i="22" s="1"/>
  <c r="N8" i="22"/>
  <c r="X8" i="22" s="1"/>
  <c r="N8" i="21"/>
  <c r="X8" i="21" s="1"/>
  <c r="O11" i="27"/>
  <c r="S11" i="27"/>
  <c r="Z12" i="25"/>
  <c r="O12" i="25"/>
  <c r="Y12" i="25" s="1"/>
  <c r="O70" i="20"/>
  <c r="Y70" i="20" s="1"/>
  <c r="O67" i="20"/>
  <c r="S66" i="20"/>
  <c r="O66" i="20"/>
  <c r="S12" i="20"/>
  <c r="O12" i="20"/>
  <c r="R13" i="22"/>
  <c r="N13" i="22"/>
  <c r="Z43" i="27"/>
  <c r="Z38" i="25"/>
  <c r="O31" i="20"/>
  <c r="Y31" i="20" s="1"/>
  <c r="AA31" i="20" s="1"/>
  <c r="K31" i="20" s="1"/>
  <c r="L31" i="20" s="1"/>
  <c r="O42" i="27"/>
  <c r="Y42" i="27" s="1"/>
  <c r="AA42" i="27" s="1"/>
  <c r="K42" i="27" s="1"/>
  <c r="L42" i="27" s="1"/>
  <c r="O28" i="20"/>
  <c r="O29" i="27"/>
  <c r="Y29" i="27" s="1"/>
  <c r="AA29" i="27" s="1"/>
  <c r="K29" i="27" s="1"/>
  <c r="L29" i="27" s="1"/>
  <c r="S41" i="27"/>
  <c r="O41" i="27"/>
  <c r="S40" i="27"/>
  <c r="O40" i="27"/>
  <c r="N68" i="22"/>
  <c r="N53" i="22"/>
  <c r="N34" i="22"/>
  <c r="R35" i="22"/>
  <c r="N35" i="22"/>
  <c r="X35" i="22" s="1"/>
  <c r="N36" i="22"/>
  <c r="N40" i="22"/>
  <c r="V41" i="22"/>
  <c r="R41" i="22"/>
  <c r="N42" i="22"/>
  <c r="N43" i="22"/>
  <c r="R59" i="22"/>
  <c r="N59" i="22"/>
  <c r="R74" i="22"/>
  <c r="N74" i="22"/>
  <c r="V22" i="21"/>
  <c r="R22" i="21"/>
  <c r="N22" i="21"/>
  <c r="Y10" i="21"/>
  <c r="N10" i="21"/>
  <c r="X10" i="21" s="1"/>
  <c r="Z23" i="20"/>
  <c r="S23" i="20"/>
  <c r="O23" i="20"/>
  <c r="S48" i="20"/>
  <c r="S47" i="20"/>
  <c r="O48" i="20"/>
  <c r="O47" i="20"/>
  <c r="Z22" i="20"/>
  <c r="W22" i="20"/>
  <c r="S22" i="20"/>
  <c r="O52" i="20"/>
  <c r="Y52" i="20" s="1"/>
  <c r="AA52" i="20" s="1"/>
  <c r="K52" i="20" s="1"/>
  <c r="L52" i="20" s="1"/>
  <c r="O51" i="20"/>
  <c r="Y51" i="20" s="1"/>
  <c r="AA51" i="20" s="1"/>
  <c r="K51" i="20" s="1"/>
  <c r="L51" i="20" s="1"/>
  <c r="Z17" i="20"/>
  <c r="Z29" i="20"/>
  <c r="S14" i="19"/>
  <c r="O14" i="19"/>
  <c r="O19" i="20"/>
  <c r="Y19" i="20" s="1"/>
  <c r="AA19" i="20" s="1"/>
  <c r="K19" i="20" s="1"/>
  <c r="L19" i="20" s="1"/>
  <c r="O42" i="20"/>
  <c r="O56" i="2"/>
  <c r="Y56" i="2" s="1"/>
  <c r="AA56" i="2" s="1"/>
  <c r="K56" i="2" s="1"/>
  <c r="L56" i="2" s="1"/>
  <c r="O58" i="2"/>
  <c r="Y58" i="2" s="1"/>
  <c r="AA58" i="2" s="1"/>
  <c r="K58" i="2" s="1"/>
  <c r="L58" i="2" s="1"/>
  <c r="O47" i="2"/>
  <c r="Y47" i="2" s="1"/>
  <c r="AA47" i="2" s="1"/>
  <c r="K47" i="2" s="1"/>
  <c r="L47" i="2" s="1"/>
  <c r="O9" i="20"/>
  <c r="Y9" i="20" s="1"/>
  <c r="Z48" i="2"/>
  <c r="O48" i="2"/>
  <c r="N17" i="21"/>
  <c r="N15" i="21"/>
  <c r="S17" i="2"/>
  <c r="S16" i="2"/>
  <c r="O17" i="2"/>
  <c r="O16" i="2"/>
  <c r="S27" i="2"/>
  <c r="O27" i="2"/>
  <c r="S26" i="2"/>
  <c r="W50" i="2"/>
  <c r="S50" i="2"/>
  <c r="O50" i="2"/>
  <c r="Z49" i="2"/>
  <c r="O49" i="2"/>
  <c r="Y49" i="2" s="1"/>
  <c r="W48" i="2"/>
  <c r="S48" i="2"/>
  <c r="O43" i="2"/>
  <c r="O28" i="2"/>
  <c r="O8" i="19"/>
  <c r="O22" i="19"/>
  <c r="O21" i="19"/>
  <c r="O20" i="19"/>
  <c r="AA10" i="28"/>
  <c r="K10" i="28" s="1"/>
  <c r="L10" i="28" s="1"/>
  <c r="AA11" i="28"/>
  <c r="K11" i="28" s="1"/>
  <c r="L11" i="28" s="1"/>
  <c r="O16" i="28"/>
  <c r="O15" i="28"/>
  <c r="AA15" i="28" s="1"/>
  <c r="K15" i="28" s="1"/>
  <c r="L15" i="28" s="1"/>
  <c r="O14" i="28"/>
  <c r="AA14" i="28" s="1"/>
  <c r="K14" i="28" s="1"/>
  <c r="L14" i="28" s="1"/>
  <c r="O13" i="28"/>
  <c r="AA13" i="28" s="1"/>
  <c r="K13" i="28" s="1"/>
  <c r="L13" i="28" s="1"/>
  <c r="O12" i="28"/>
  <c r="AA12" i="28" s="1"/>
  <c r="K12" i="28" s="1"/>
  <c r="L12" i="28" s="1"/>
  <c r="O9" i="28"/>
  <c r="AA9" i="28" s="1"/>
  <c r="K9" i="28" s="1"/>
  <c r="L9" i="28" s="1"/>
  <c r="O8" i="28"/>
  <c r="AA8" i="28" s="1"/>
  <c r="K8" i="28" s="1"/>
  <c r="O41" i="20"/>
  <c r="Y41" i="20" s="1"/>
  <c r="AA41" i="20" s="1"/>
  <c r="K41" i="20" s="1"/>
  <c r="L41" i="20" s="1"/>
  <c r="Y16" i="28" l="1"/>
  <c r="AA16" i="28" s="1"/>
  <c r="K16" i="28" s="1"/>
  <c r="L16" i="28" s="1"/>
  <c r="Y23" i="20"/>
  <c r="AA23" i="20" s="1"/>
  <c r="K23" i="20" s="1"/>
  <c r="L23" i="20" s="1"/>
  <c r="Y11" i="27"/>
  <c r="X17" i="21"/>
  <c r="Z17" i="21" s="1"/>
  <c r="J17" i="21" s="1"/>
  <c r="K17" i="21" s="1"/>
  <c r="X43" i="22"/>
  <c r="Z43" i="22" s="1"/>
  <c r="J43" i="22" s="1"/>
  <c r="X40" i="22"/>
  <c r="Z40" i="22" s="1"/>
  <c r="J40" i="22" s="1"/>
  <c r="X34" i="22"/>
  <c r="Z34" i="22" s="1"/>
  <c r="J34" i="22" s="1"/>
  <c r="K34" i="22" s="1"/>
  <c r="Y50" i="2"/>
  <c r="AA50" i="2" s="1"/>
  <c r="K50" i="2" s="1"/>
  <c r="L50" i="2" s="1"/>
  <c r="X15" i="21"/>
  <c r="Z15" i="21" s="1"/>
  <c r="J15" i="21" s="1"/>
  <c r="X42" i="22"/>
  <c r="Z42" i="22" s="1"/>
  <c r="J42" i="22" s="1"/>
  <c r="X36" i="22"/>
  <c r="Z36" i="22" s="1"/>
  <c r="J36" i="22" s="1"/>
  <c r="K36" i="22" s="1"/>
  <c r="X13" i="22"/>
  <c r="Y12" i="20"/>
  <c r="Y66" i="20"/>
  <c r="AA66" i="20" s="1"/>
  <c r="K66" i="20" s="1"/>
  <c r="L66" i="20" s="1"/>
  <c r="Y67" i="20"/>
  <c r="AA67" i="20" s="1"/>
  <c r="K67" i="20" s="1"/>
  <c r="L67" i="20" s="1"/>
  <c r="X44" i="22"/>
  <c r="Z44" i="22" s="1"/>
  <c r="J44" i="22" s="1"/>
  <c r="X41" i="22"/>
  <c r="Z41" i="22" s="1"/>
  <c r="J41" i="22" s="1"/>
  <c r="Y48" i="2"/>
  <c r="AA48" i="2" s="1"/>
  <c r="K48" i="2" s="1"/>
  <c r="L48" i="2" s="1"/>
  <c r="AA11" i="27"/>
  <c r="K11" i="27" s="1"/>
  <c r="L11" i="27" s="1"/>
  <c r="Z38" i="22"/>
  <c r="J38" i="22" s="1"/>
  <c r="K38" i="22" s="1"/>
  <c r="Z10" i="21"/>
  <c r="J10" i="21" s="1"/>
  <c r="K10" i="21" s="1"/>
  <c r="X74" i="22"/>
  <c r="Z74" i="22" s="1"/>
  <c r="J74" i="22" s="1"/>
  <c r="Y40" i="27"/>
  <c r="Y14" i="19"/>
  <c r="AA70" i="20"/>
  <c r="K70" i="20" s="1"/>
  <c r="L70" i="20" s="1"/>
  <c r="Y27" i="2"/>
  <c r="AA27" i="2" s="1"/>
  <c r="K27" i="2" s="1"/>
  <c r="L27" i="2" s="1"/>
  <c r="X22" i="21"/>
  <c r="Z22" i="21" s="1"/>
  <c r="J22" i="21" s="1"/>
  <c r="K22" i="21" s="1"/>
  <c r="AA43" i="27"/>
  <c r="K43" i="27" s="1"/>
  <c r="L43" i="27" s="1"/>
  <c r="Y22" i="20"/>
  <c r="AA22" i="20" s="1"/>
  <c r="K22" i="20" s="1"/>
  <c r="L22" i="20" s="1"/>
  <c r="AA40" i="27"/>
  <c r="K40" i="27" s="1"/>
  <c r="L40" i="27" s="1"/>
  <c r="AA12" i="25"/>
  <c r="K12" i="25" s="1"/>
  <c r="Z35" i="22"/>
  <c r="J35" i="22" s="1"/>
  <c r="Y47" i="20"/>
  <c r="Y48" i="20"/>
  <c r="AA48" i="20" s="1"/>
  <c r="K48" i="20" s="1"/>
  <c r="L48" i="20" s="1"/>
  <c r="Y16" i="2"/>
  <c r="X59" i="22"/>
  <c r="Z59" i="22" s="1"/>
  <c r="J59" i="22" s="1"/>
  <c r="Y41" i="27"/>
  <c r="AA41" i="27" s="1"/>
  <c r="K41" i="27" s="1"/>
  <c r="L41" i="27" s="1"/>
  <c r="AA49" i="2"/>
  <c r="K49" i="2" s="1"/>
  <c r="L49" i="2" s="1"/>
  <c r="O38" i="27"/>
  <c r="Y38" i="27" s="1"/>
  <c r="AA38" i="27" s="1"/>
  <c r="K38" i="27" s="1"/>
  <c r="L38" i="27" s="1"/>
  <c r="O34" i="27"/>
  <c r="Y34" i="27" s="1"/>
  <c r="AA34" i="27" s="1"/>
  <c r="K34" i="27" s="1"/>
  <c r="L34" i="27" s="1"/>
  <c r="Y35" i="27"/>
  <c r="AA35" i="27" s="1"/>
  <c r="K35" i="27" s="1"/>
  <c r="L35" i="27" s="1"/>
  <c r="O33" i="27"/>
  <c r="S33" i="27"/>
  <c r="O28" i="27"/>
  <c r="Y28" i="27" s="1"/>
  <c r="AA28" i="27" s="1"/>
  <c r="K28" i="27" s="1"/>
  <c r="L28" i="27" s="1"/>
  <c r="O27" i="27"/>
  <c r="S27" i="27"/>
  <c r="O26" i="27"/>
  <c r="Y26" i="27" s="1"/>
  <c r="AA26" i="27" s="1"/>
  <c r="K26" i="27" s="1"/>
  <c r="L26" i="27" s="1"/>
  <c r="O21" i="27"/>
  <c r="N26" i="22"/>
  <c r="N27" i="22"/>
  <c r="O15" i="27"/>
  <c r="O14" i="27"/>
  <c r="O10" i="27"/>
  <c r="O9" i="27"/>
  <c r="O41" i="25"/>
  <c r="O39" i="25"/>
  <c r="O38" i="25"/>
  <c r="O37" i="25"/>
  <c r="O36" i="25"/>
  <c r="O35" i="25"/>
  <c r="O34" i="25"/>
  <c r="O11" i="25"/>
  <c r="Y11" i="25" s="1"/>
  <c r="AA11" i="25" s="1"/>
  <c r="K11" i="25" s="1"/>
  <c r="L11" i="25" s="1"/>
  <c r="AA19" i="25"/>
  <c r="AA20" i="25"/>
  <c r="AA32" i="25"/>
  <c r="AA33" i="25"/>
  <c r="AA43" i="25"/>
  <c r="O28" i="25"/>
  <c r="O26" i="25"/>
  <c r="O13" i="25"/>
  <c r="AA13" i="25" s="1"/>
  <c r="K13" i="25" s="1"/>
  <c r="Z25" i="25"/>
  <c r="O25" i="25"/>
  <c r="Y25" i="25" s="1"/>
  <c r="O24" i="25"/>
  <c r="O23" i="25"/>
  <c r="O22" i="25"/>
  <c r="O21" i="25"/>
  <c r="O15" i="25"/>
  <c r="O10" i="25"/>
  <c r="Y10" i="25" s="1"/>
  <c r="AA10" i="25" s="1"/>
  <c r="K10" i="25" s="1"/>
  <c r="L10" i="25" s="1"/>
  <c r="O9" i="25"/>
  <c r="Y9" i="25" s="1"/>
  <c r="AA9" i="25" s="1"/>
  <c r="K9" i="25" s="1"/>
  <c r="L9" i="25" s="1"/>
  <c r="Y8" i="25"/>
  <c r="AA8" i="25" s="1"/>
  <c r="K8" i="25" s="1"/>
  <c r="L8" i="25" s="1"/>
  <c r="N73" i="22"/>
  <c r="X73" i="22" s="1"/>
  <c r="Z73" i="22" s="1"/>
  <c r="J73" i="22" s="1"/>
  <c r="K73" i="22" s="1"/>
  <c r="N72" i="22"/>
  <c r="X72" i="22" s="1"/>
  <c r="Z72" i="22" s="1"/>
  <c r="J72" i="22" s="1"/>
  <c r="Y71" i="22"/>
  <c r="V71" i="22"/>
  <c r="R71" i="22"/>
  <c r="N71" i="22"/>
  <c r="N70" i="22"/>
  <c r="X70" i="22" s="1"/>
  <c r="Z70" i="22" s="1"/>
  <c r="J70" i="22" s="1"/>
  <c r="X68" i="22"/>
  <c r="Z68" i="22" s="1"/>
  <c r="J68" i="22" s="1"/>
  <c r="K68" i="22" s="1"/>
  <c r="N66" i="22"/>
  <c r="X66" i="22" s="1"/>
  <c r="Z66" i="22" s="1"/>
  <c r="J66" i="22" s="1"/>
  <c r="R65" i="22"/>
  <c r="N65" i="22"/>
  <c r="N64" i="22"/>
  <c r="X64" i="22" s="1"/>
  <c r="Z64" i="22" s="1"/>
  <c r="J64" i="22" s="1"/>
  <c r="K64" i="22" s="1"/>
  <c r="N58" i="22"/>
  <c r="X58" i="22" s="1"/>
  <c r="Z58" i="22" s="1"/>
  <c r="J58" i="22" s="1"/>
  <c r="N57" i="22"/>
  <c r="X57" i="22" s="1"/>
  <c r="Z57" i="22" s="1"/>
  <c r="J57" i="22" s="1"/>
  <c r="Y56" i="22"/>
  <c r="V56" i="22"/>
  <c r="R56" i="22"/>
  <c r="N56" i="22"/>
  <c r="N55" i="22"/>
  <c r="X55" i="22" s="1"/>
  <c r="Z55" i="22" s="1"/>
  <c r="J55" i="22" s="1"/>
  <c r="X53" i="22"/>
  <c r="Z53" i="22" s="1"/>
  <c r="J53" i="22" s="1"/>
  <c r="K53" i="22" s="1"/>
  <c r="N51" i="22"/>
  <c r="X51" i="22" s="1"/>
  <c r="Z51" i="22" s="1"/>
  <c r="J51" i="22" s="1"/>
  <c r="K51" i="22" s="1"/>
  <c r="R50" i="22"/>
  <c r="N50" i="22"/>
  <c r="N49" i="22"/>
  <c r="X49" i="22" s="1"/>
  <c r="Z49" i="22" s="1"/>
  <c r="J49" i="22" s="1"/>
  <c r="K49" i="22" s="1"/>
  <c r="N28" i="22"/>
  <c r="N21" i="22"/>
  <c r="N20" i="22"/>
  <c r="N19" i="22"/>
  <c r="N14" i="22"/>
  <c r="N12" i="22"/>
  <c r="N11" i="22"/>
  <c r="Z10" i="22"/>
  <c r="J10" i="22" s="1"/>
  <c r="K10" i="22" s="1"/>
  <c r="Z9" i="22"/>
  <c r="J9" i="22" s="1"/>
  <c r="Z8" i="22"/>
  <c r="J8" i="22" s="1"/>
  <c r="O55" i="2"/>
  <c r="Y55" i="2" s="1"/>
  <c r="O54" i="2"/>
  <c r="O53" i="2"/>
  <c r="N21" i="21"/>
  <c r="X21" i="21" s="1"/>
  <c r="Z21" i="21" s="1"/>
  <c r="J21" i="21" s="1"/>
  <c r="N14" i="21"/>
  <c r="X14" i="21" s="1"/>
  <c r="Z14" i="21" s="1"/>
  <c r="J14" i="21" s="1"/>
  <c r="K14" i="21" s="1"/>
  <c r="N13" i="21"/>
  <c r="X13" i="21" s="1"/>
  <c r="Z13" i="21" s="1"/>
  <c r="J13" i="21" s="1"/>
  <c r="K13" i="21" s="1"/>
  <c r="Z9" i="21"/>
  <c r="J9" i="21" s="1"/>
  <c r="K9" i="21" s="1"/>
  <c r="Z8" i="21"/>
  <c r="J8" i="21" s="1"/>
  <c r="S69" i="20"/>
  <c r="O69" i="20"/>
  <c r="S68" i="20"/>
  <c r="O68" i="20"/>
  <c r="W68" i="20"/>
  <c r="Y68" i="20" l="1"/>
  <c r="Y69" i="20"/>
  <c r="X11" i="22"/>
  <c r="Z11" i="22" s="1"/>
  <c r="J11" i="22" s="1"/>
  <c r="K11" i="22" s="1"/>
  <c r="X14" i="22"/>
  <c r="Z14" i="22" s="1"/>
  <c r="J14" i="22" s="1"/>
  <c r="X20" i="22"/>
  <c r="Z20" i="22" s="1"/>
  <c r="J20" i="22" s="1"/>
  <c r="K20" i="22" s="1"/>
  <c r="X28" i="22"/>
  <c r="Z28" i="22" s="1"/>
  <c r="J28" i="22" s="1"/>
  <c r="K28" i="22" s="1"/>
  <c r="AA15" i="25"/>
  <c r="K15" i="25" s="1"/>
  <c r="Y14" i="25"/>
  <c r="AA14" i="25" s="1"/>
  <c r="K14" i="25" s="1"/>
  <c r="Y22" i="25"/>
  <c r="AA22" i="25" s="1"/>
  <c r="K22" i="25" s="1"/>
  <c r="Y24" i="25"/>
  <c r="AA24" i="25" s="1"/>
  <c r="K24" i="25" s="1"/>
  <c r="L24" i="25" s="1"/>
  <c r="Y26" i="25"/>
  <c r="AA26" i="25" s="1"/>
  <c r="K26" i="25" s="1"/>
  <c r="Y34" i="25"/>
  <c r="AA34" i="25" s="1"/>
  <c r="K34" i="25" s="1"/>
  <c r="L34" i="25" s="1"/>
  <c r="Y36" i="25"/>
  <c r="AA36" i="25" s="1"/>
  <c r="K36" i="25" s="1"/>
  <c r="L36" i="25" s="1"/>
  <c r="Y38" i="25"/>
  <c r="AA38" i="25" s="1"/>
  <c r="K38" i="25" s="1"/>
  <c r="L38" i="25" s="1"/>
  <c r="Y41" i="25"/>
  <c r="AA41" i="25" s="1"/>
  <c r="K41" i="25" s="1"/>
  <c r="L41" i="25" s="1"/>
  <c r="Y9" i="27"/>
  <c r="AA9" i="27" s="1"/>
  <c r="K9" i="27" s="1"/>
  <c r="L9" i="27" s="1"/>
  <c r="Y14" i="27"/>
  <c r="AA14" i="27" s="1"/>
  <c r="K14" i="27" s="1"/>
  <c r="L14" i="27" s="1"/>
  <c r="X27" i="22"/>
  <c r="Z27" i="22" s="1"/>
  <c r="J27" i="22" s="1"/>
  <c r="K27" i="22" s="1"/>
  <c r="Y21" i="27"/>
  <c r="AA21" i="27" s="1"/>
  <c r="K21" i="27" s="1"/>
  <c r="L21" i="27" s="1"/>
  <c r="X12" i="22"/>
  <c r="Z12" i="22" s="1"/>
  <c r="J12" i="22" s="1"/>
  <c r="K12" i="22" s="1"/>
  <c r="X19" i="22"/>
  <c r="Z19" i="22" s="1"/>
  <c r="J19" i="22" s="1"/>
  <c r="K19" i="22" s="1"/>
  <c r="X21" i="22"/>
  <c r="Z21" i="22" s="1"/>
  <c r="J21" i="22" s="1"/>
  <c r="K21" i="22" s="1"/>
  <c r="Y21" i="25"/>
  <c r="AA21" i="25" s="1"/>
  <c r="K21" i="25" s="1"/>
  <c r="Y23" i="25"/>
  <c r="AA23" i="25" s="1"/>
  <c r="K23" i="25" s="1"/>
  <c r="Y28" i="25"/>
  <c r="AA28" i="25" s="1"/>
  <c r="K28" i="25" s="1"/>
  <c r="L28" i="25" s="1"/>
  <c r="Y35" i="25"/>
  <c r="AA35" i="25" s="1"/>
  <c r="K35" i="25" s="1"/>
  <c r="L35" i="25" s="1"/>
  <c r="Y37" i="25"/>
  <c r="AA37" i="25" s="1"/>
  <c r="K37" i="25" s="1"/>
  <c r="L37" i="25" s="1"/>
  <c r="Y39" i="25"/>
  <c r="AA39" i="25" s="1"/>
  <c r="K39" i="25" s="1"/>
  <c r="L39" i="25" s="1"/>
  <c r="Y8" i="27"/>
  <c r="AA8" i="27" s="1"/>
  <c r="K8" i="27" s="1"/>
  <c r="L8" i="27" s="1"/>
  <c r="Y10" i="27"/>
  <c r="AA10" i="27" s="1"/>
  <c r="K10" i="27" s="1"/>
  <c r="L10" i="27" s="1"/>
  <c r="Y15" i="27"/>
  <c r="AA15" i="27" s="1"/>
  <c r="K15" i="27" s="1"/>
  <c r="L15" i="27" s="1"/>
  <c r="X26" i="22"/>
  <c r="Z26" i="22" s="1"/>
  <c r="J26" i="22" s="1"/>
  <c r="K26" i="22" s="1"/>
  <c r="Y27" i="27"/>
  <c r="K46" i="22"/>
  <c r="Y33" i="27"/>
  <c r="AA33" i="27" s="1"/>
  <c r="K33" i="27" s="1"/>
  <c r="L33" i="27" s="1"/>
  <c r="K61" i="22"/>
  <c r="K76" i="22"/>
  <c r="L18" i="25"/>
  <c r="AA25" i="25"/>
  <c r="K25" i="25" s="1"/>
  <c r="X65" i="22"/>
  <c r="Z65" i="22" s="1"/>
  <c r="J65" i="22" s="1"/>
  <c r="AA27" i="27"/>
  <c r="K27" i="27" s="1"/>
  <c r="L27" i="27" s="1"/>
  <c r="X50" i="22"/>
  <c r="Z50" i="22" s="1"/>
  <c r="J50" i="22" s="1"/>
  <c r="X56" i="22"/>
  <c r="Z56" i="22" s="1"/>
  <c r="J56" i="22" s="1"/>
  <c r="X71" i="22"/>
  <c r="Z71" i="22" s="1"/>
  <c r="J71" i="22" s="1"/>
  <c r="S65" i="20"/>
  <c r="O65" i="20"/>
  <c r="O64" i="20"/>
  <c r="Y64" i="20" s="1"/>
  <c r="O63" i="20"/>
  <c r="O62" i="20"/>
  <c r="O61" i="20"/>
  <c r="Y61" i="20" s="1"/>
  <c r="O59" i="20"/>
  <c r="Y59" i="20" s="1"/>
  <c r="O57" i="20"/>
  <c r="Y57" i="20" s="1"/>
  <c r="O11" i="20"/>
  <c r="Y11" i="20" s="1"/>
  <c r="W50" i="20"/>
  <c r="S50" i="20"/>
  <c r="O50" i="20"/>
  <c r="W49" i="20"/>
  <c r="S49" i="20"/>
  <c r="O49" i="20"/>
  <c r="L84" i="25" l="1"/>
  <c r="K31" i="22"/>
  <c r="L44" i="25"/>
  <c r="K29" i="1" s="1"/>
  <c r="L45" i="27"/>
  <c r="K28" i="1" s="1"/>
  <c r="K23" i="22"/>
  <c r="Y65" i="20"/>
  <c r="AA65" i="20" s="1"/>
  <c r="K65" i="20" s="1"/>
  <c r="L65" i="20" s="1"/>
  <c r="L31" i="25"/>
  <c r="Y63" i="20"/>
  <c r="AA63" i="20" s="1"/>
  <c r="K63" i="20" s="1"/>
  <c r="L63" i="20" s="1"/>
  <c r="Y62" i="20"/>
  <c r="AA62" i="20" s="1"/>
  <c r="K62" i="20" s="1"/>
  <c r="L62" i="20" s="1"/>
  <c r="Y50" i="20"/>
  <c r="AA50" i="20" s="1"/>
  <c r="K50" i="20" s="1"/>
  <c r="L50" i="20" s="1"/>
  <c r="Y49" i="20"/>
  <c r="AA49" i="20" s="1"/>
  <c r="K49" i="20" s="1"/>
  <c r="L49" i="20" s="1"/>
  <c r="AA47" i="20"/>
  <c r="K47" i="20" s="1"/>
  <c r="L47" i="20" s="1"/>
  <c r="W46" i="20"/>
  <c r="S46" i="20"/>
  <c r="O46" i="20"/>
  <c r="W45" i="20"/>
  <c r="S45" i="20"/>
  <c r="O45" i="20"/>
  <c r="Y42" i="20"/>
  <c r="AA42" i="20" s="1"/>
  <c r="K42" i="20" s="1"/>
  <c r="L42" i="20" s="1"/>
  <c r="O35" i="20"/>
  <c r="O34" i="20"/>
  <c r="W30" i="20"/>
  <c r="S30" i="20"/>
  <c r="O30" i="20"/>
  <c r="O29" i="20"/>
  <c r="Y29" i="20" s="1"/>
  <c r="Y28" i="20"/>
  <c r="AA28" i="20" s="1"/>
  <c r="K28" i="20" s="1"/>
  <c r="L28" i="20" s="1"/>
  <c r="O27" i="20"/>
  <c r="O26" i="20"/>
  <c r="Y26" i="20" s="1"/>
  <c r="AA26" i="20" s="1"/>
  <c r="K26" i="20" s="1"/>
  <c r="L26" i="20" s="1"/>
  <c r="Y18" i="20"/>
  <c r="AA18" i="20" s="1"/>
  <c r="K18" i="20" s="1"/>
  <c r="L18" i="20" s="1"/>
  <c r="O17" i="20"/>
  <c r="Y17" i="20" s="1"/>
  <c r="O16" i="20"/>
  <c r="Y16" i="20" s="1"/>
  <c r="AA16" i="20" s="1"/>
  <c r="K16" i="20" s="1"/>
  <c r="L16" i="20" s="1"/>
  <c r="O15" i="20"/>
  <c r="S15" i="20"/>
  <c r="AA12" i="20"/>
  <c r="K12" i="20" s="1"/>
  <c r="L12" i="20" s="1"/>
  <c r="AA14" i="20"/>
  <c r="Y20" i="20"/>
  <c r="AA20" i="20" s="1"/>
  <c r="K20" i="20" s="1"/>
  <c r="L20" i="20" s="1"/>
  <c r="Y25" i="20"/>
  <c r="AA25" i="20" s="1"/>
  <c r="Y33" i="20"/>
  <c r="AA33" i="20" s="1"/>
  <c r="Y56" i="20"/>
  <c r="AA56" i="20" s="1"/>
  <c r="AA57" i="20"/>
  <c r="K57" i="20" s="1"/>
  <c r="L57" i="20" s="1"/>
  <c r="AA59" i="20"/>
  <c r="K59" i="20" s="1"/>
  <c r="L59" i="20" s="1"/>
  <c r="AA61" i="20"/>
  <c r="K61" i="20" s="1"/>
  <c r="L61" i="20" s="1"/>
  <c r="AA64" i="20"/>
  <c r="K64" i="20" s="1"/>
  <c r="L64" i="20" s="1"/>
  <c r="AA68" i="20"/>
  <c r="K68" i="20" s="1"/>
  <c r="L68" i="20" s="1"/>
  <c r="AA69" i="20"/>
  <c r="K69" i="20" s="1"/>
  <c r="L69" i="20" s="1"/>
  <c r="Y71" i="20"/>
  <c r="AA71" i="20" s="1"/>
  <c r="AA11" i="20"/>
  <c r="K11" i="20" s="1"/>
  <c r="L11" i="20" s="1"/>
  <c r="O23" i="19"/>
  <c r="Y23" i="19" s="1"/>
  <c r="AA23" i="19" s="1"/>
  <c r="K23" i="19" s="1"/>
  <c r="L23" i="19" s="1"/>
  <c r="AA14" i="19"/>
  <c r="K14" i="19" s="1"/>
  <c r="L14" i="19" s="1"/>
  <c r="Y17" i="19"/>
  <c r="AA17" i="19" s="1"/>
  <c r="Z44" i="2"/>
  <c r="O44" i="2"/>
  <c r="Y13" i="2"/>
  <c r="AA13" i="2" s="1"/>
  <c r="Y17" i="2"/>
  <c r="AA17" i="2" s="1"/>
  <c r="K17" i="2" s="1"/>
  <c r="L17" i="2" s="1"/>
  <c r="Y28" i="2"/>
  <c r="AA28" i="2" s="1"/>
  <c r="K28" i="2" s="1"/>
  <c r="L28" i="2" s="1"/>
  <c r="Y30" i="2"/>
  <c r="AA30" i="2" s="1"/>
  <c r="Y34" i="2"/>
  <c r="AA34" i="2" s="1"/>
  <c r="Y35" i="2"/>
  <c r="AA35" i="2" s="1"/>
  <c r="Y41" i="2"/>
  <c r="AA41" i="2" s="1"/>
  <c r="Y52" i="2"/>
  <c r="AA52" i="2" s="1"/>
  <c r="Y53" i="2"/>
  <c r="AA53" i="2" s="1"/>
  <c r="K53" i="2" s="1"/>
  <c r="L53" i="2" s="1"/>
  <c r="Y54" i="2"/>
  <c r="AA54" i="2" s="1"/>
  <c r="K54" i="2" s="1"/>
  <c r="L54" i="2" s="1"/>
  <c r="AA55" i="2"/>
  <c r="K55" i="2" s="1"/>
  <c r="L55" i="2" s="1"/>
  <c r="O38" i="2"/>
  <c r="W18" i="2"/>
  <c r="W26" i="2"/>
  <c r="W22" i="2"/>
  <c r="W19" i="2"/>
  <c r="W20" i="2"/>
  <c r="W21" i="2"/>
  <c r="W25" i="2"/>
  <c r="O25" i="2"/>
  <c r="O24" i="2"/>
  <c r="O23" i="2"/>
  <c r="O22" i="2"/>
  <c r="L84" i="27" l="1"/>
  <c r="Y15" i="20"/>
  <c r="AA15" i="20" s="1"/>
  <c r="K15" i="20" s="1"/>
  <c r="L15" i="20" s="1"/>
  <c r="Y30" i="20"/>
  <c r="AA30" i="20" s="1"/>
  <c r="K30" i="20" s="1"/>
  <c r="L30" i="20" s="1"/>
  <c r="Y27" i="20"/>
  <c r="AA27" i="20" s="1"/>
  <c r="K27" i="20" s="1"/>
  <c r="L27" i="20" s="1"/>
  <c r="Y34" i="20"/>
  <c r="AA34" i="20" s="1"/>
  <c r="K34" i="20" s="1"/>
  <c r="L34" i="20" s="1"/>
  <c r="Y35" i="20"/>
  <c r="AA35" i="20" s="1"/>
  <c r="K35" i="20" s="1"/>
  <c r="L35" i="20" s="1"/>
  <c r="Y45" i="20"/>
  <c r="AA45" i="20" s="1"/>
  <c r="K45" i="20" s="1"/>
  <c r="L45" i="20" s="1"/>
  <c r="AA17" i="20"/>
  <c r="K17" i="20" s="1"/>
  <c r="L17" i="20" s="1"/>
  <c r="AA29" i="20"/>
  <c r="K29" i="20" s="1"/>
  <c r="L29" i="20" s="1"/>
  <c r="Y46" i="20"/>
  <c r="AA46" i="20" s="1"/>
  <c r="K46" i="20" s="1"/>
  <c r="L46" i="20" s="1"/>
  <c r="O26" i="2"/>
  <c r="Y26" i="2" s="1"/>
  <c r="AA26" i="2" s="1"/>
  <c r="K26" i="2" s="1"/>
  <c r="L26" i="2" s="1"/>
  <c r="S25" i="2"/>
  <c r="Y25" i="2" s="1"/>
  <c r="AA25" i="2" s="1"/>
  <c r="K25" i="2" s="1"/>
  <c r="L25" i="2" s="1"/>
  <c r="W24" i="2"/>
  <c r="S24" i="2"/>
  <c r="S23" i="2"/>
  <c r="S22" i="2"/>
  <c r="Y22" i="2" s="1"/>
  <c r="AA22" i="2" s="1"/>
  <c r="K22" i="2" s="1"/>
  <c r="L22" i="2" s="1"/>
  <c r="O31" i="2"/>
  <c r="Y31" i="2" s="1"/>
  <c r="AA31" i="2" s="1"/>
  <c r="K31" i="2" s="1"/>
  <c r="L31" i="2" s="1"/>
  <c r="S21" i="2"/>
  <c r="S20" i="2"/>
  <c r="S18" i="2"/>
  <c r="O20" i="2"/>
  <c r="O21" i="2"/>
  <c r="S19" i="2"/>
  <c r="O19" i="2"/>
  <c r="O18" i="2"/>
  <c r="O42" i="2"/>
  <c r="AA16" i="2"/>
  <c r="K16" i="2" s="1"/>
  <c r="L16" i="2" s="1"/>
  <c r="O36" i="2"/>
  <c r="O14" i="2"/>
  <c r="Y14" i="2" s="1"/>
  <c r="AA14" i="2" s="1"/>
  <c r="K14" i="2" s="1"/>
  <c r="L14" i="2" s="1"/>
  <c r="S19" i="19"/>
  <c r="Y21" i="19"/>
  <c r="AA21" i="19" s="1"/>
  <c r="K21" i="19" s="1"/>
  <c r="L21" i="19" s="1"/>
  <c r="Y20" i="19"/>
  <c r="AA20" i="19" s="1"/>
  <c r="K20" i="19" s="1"/>
  <c r="L20" i="19" s="1"/>
  <c r="Y22" i="19"/>
  <c r="AA22" i="19" s="1"/>
  <c r="K22" i="19" s="1"/>
  <c r="L22" i="19" s="1"/>
  <c r="O19" i="19"/>
  <c r="O18" i="19"/>
  <c r="Y18" i="19" s="1"/>
  <c r="AA18" i="19" s="1"/>
  <c r="K18" i="19" s="1"/>
  <c r="L18" i="19" s="1"/>
  <c r="O13" i="19"/>
  <c r="Y13" i="19" s="1"/>
  <c r="AA13" i="19" s="1"/>
  <c r="K13" i="19" s="1"/>
  <c r="L13" i="19" s="1"/>
  <c r="O12" i="19"/>
  <c r="Y12" i="19" s="1"/>
  <c r="AA12" i="19" s="1"/>
  <c r="K12" i="19" s="1"/>
  <c r="L12" i="19" s="1"/>
  <c r="O11" i="19"/>
  <c r="Y11" i="19" s="1"/>
  <c r="AA11" i="19" s="1"/>
  <c r="K11" i="19" s="1"/>
  <c r="L11" i="19" s="1"/>
  <c r="O10" i="19"/>
  <c r="Y10" i="19" s="1"/>
  <c r="AA10" i="19" s="1"/>
  <c r="K10" i="19" s="1"/>
  <c r="L10" i="19" s="1"/>
  <c r="S39" i="2"/>
  <c r="O39" i="2"/>
  <c r="S38" i="2"/>
  <c r="Y38" i="2" s="1"/>
  <c r="O37" i="2"/>
  <c r="O46" i="2"/>
  <c r="Y46" i="2" s="1"/>
  <c r="AA46" i="2" s="1"/>
  <c r="K46" i="2" s="1"/>
  <c r="L46" i="2" s="1"/>
  <c r="O45" i="2"/>
  <c r="Y45" i="2" s="1"/>
  <c r="AA45" i="2" s="1"/>
  <c r="K45" i="2" s="1"/>
  <c r="L45" i="2" s="1"/>
  <c r="Y44" i="2"/>
  <c r="AA44" i="2" s="1"/>
  <c r="K44" i="2" s="1"/>
  <c r="L44" i="2" s="1"/>
  <c r="Y43" i="2"/>
  <c r="AA43" i="2" s="1"/>
  <c r="K43" i="2" s="1"/>
  <c r="L43" i="2" s="1"/>
  <c r="S42" i="2"/>
  <c r="O33" i="2"/>
  <c r="Y33" i="2" s="1"/>
  <c r="AA33" i="2" s="1"/>
  <c r="K33" i="2" s="1"/>
  <c r="L33" i="2" s="1"/>
  <c r="AA32" i="2"/>
  <c r="K32" i="2" s="1"/>
  <c r="L32" i="2" s="1"/>
  <c r="O15" i="2"/>
  <c r="Y15" i="2" s="1"/>
  <c r="AA15" i="2" s="1"/>
  <c r="K15" i="2" s="1"/>
  <c r="L15" i="2" s="1"/>
  <c r="Y39" i="2" l="1"/>
  <c r="AA39" i="2" s="1"/>
  <c r="K39" i="2" s="1"/>
  <c r="L39" i="2" s="1"/>
  <c r="Y37" i="2"/>
  <c r="AA37" i="2" s="1"/>
  <c r="K37" i="2" s="1"/>
  <c r="L37" i="2" s="1"/>
  <c r="AA38" i="2"/>
  <c r="K38" i="2" s="1"/>
  <c r="L38" i="2" s="1"/>
  <c r="Y36" i="2"/>
  <c r="AA36" i="2" s="1"/>
  <c r="K36" i="2" s="1"/>
  <c r="L36" i="2" s="1"/>
  <c r="Y42" i="2"/>
  <c r="AA42" i="2" s="1"/>
  <c r="K42" i="2" s="1"/>
  <c r="L42" i="2" s="1"/>
  <c r="Y19" i="19"/>
  <c r="AA19" i="19" s="1"/>
  <c r="K19" i="19" s="1"/>
  <c r="L19" i="19" s="1"/>
  <c r="Y19" i="2"/>
  <c r="AA19" i="2" s="1"/>
  <c r="K19" i="2" s="1"/>
  <c r="L19" i="2" s="1"/>
  <c r="Y23" i="2"/>
  <c r="AA23" i="2" s="1"/>
  <c r="K23" i="2" s="1"/>
  <c r="L23" i="2" s="1"/>
  <c r="Y18" i="2"/>
  <c r="AA18" i="2" s="1"/>
  <c r="K18" i="2" s="1"/>
  <c r="L18" i="2" s="1"/>
  <c r="Y21" i="2"/>
  <c r="AA21" i="2" s="1"/>
  <c r="K21" i="2" s="1"/>
  <c r="L21" i="2" s="1"/>
  <c r="Y24" i="2"/>
  <c r="AA24" i="2" s="1"/>
  <c r="K24" i="2" s="1"/>
  <c r="L24" i="2" s="1"/>
  <c r="Y20" i="2"/>
  <c r="AA20" i="2" s="1"/>
  <c r="K20" i="2" s="1"/>
  <c r="L20" i="2" s="1"/>
  <c r="L63" i="2" l="1"/>
  <c r="K31" i="1" s="1"/>
  <c r="L33" i="30"/>
  <c r="L8" i="28"/>
  <c r="L18" i="28" s="1"/>
  <c r="K27" i="1" s="1"/>
  <c r="K8" i="22"/>
  <c r="L392" i="30" l="1"/>
  <c r="K34" i="1" s="1"/>
  <c r="K16" i="22"/>
  <c r="K8" i="21"/>
  <c r="O10" i="20"/>
  <c r="AA9" i="20"/>
  <c r="O9" i="19"/>
  <c r="Y9" i="19" s="1"/>
  <c r="AA9" i="19" s="1"/>
  <c r="K9" i="19" s="1"/>
  <c r="L9" i="19" s="1"/>
  <c r="Y8" i="19"/>
  <c r="AA8" i="19" s="1"/>
  <c r="K8" i="19" s="1"/>
  <c r="L8" i="19" s="1"/>
  <c r="L25" i="19" l="1"/>
  <c r="K32" i="1" s="1"/>
  <c r="Y10" i="20"/>
  <c r="AA10" i="20" s="1"/>
  <c r="K10" i="20" s="1"/>
  <c r="L10" i="20" s="1"/>
  <c r="K24" i="21"/>
  <c r="K9" i="20"/>
  <c r="L9" i="20" s="1"/>
  <c r="O9" i="2"/>
  <c r="Y9" i="2" s="1"/>
  <c r="AA9" i="2" s="1"/>
  <c r="K9" i="2" s="1"/>
  <c r="L9" i="2" s="1"/>
  <c r="O8" i="2"/>
  <c r="L84" i="20" l="1"/>
  <c r="K30" i="1" s="1"/>
  <c r="Y8" i="2"/>
  <c r="AA8" i="2" s="1"/>
  <c r="K8" i="2" s="1"/>
  <c r="L8" i="2" s="1"/>
  <c r="L11" i="2" l="1"/>
  <c r="K33" i="1" s="1"/>
  <c r="H5" i="1" s="1"/>
  <c r="K5" i="1" l="1"/>
</calcChain>
</file>

<file path=xl/comments1.xml><?xml version="1.0" encoding="utf-8"?>
<comments xmlns="http://schemas.openxmlformats.org/spreadsheetml/2006/main">
  <authors>
    <author>tc={31A825F8-97E6-0341-B344-CE9DFC5F33BF}</author>
    <author>tc={C0514BDF-DEAF-874D-AD7B-A2B48BBBFC03}</author>
    <author>tc={E518DD69-BE49-B349-A9B3-632EB912CDAA}</author>
    <author>tc={ECB7AFFC-F3AD-0840-8808-78ED6689DBF4}</author>
    <author>tc={E0057946-F3E4-144F-86CB-BA7892E7C0EF}</author>
    <author>tc={9A377B0D-2B4F-4E48-8F41-6EB6683ABB48}</author>
    <author>tc={ACE9CC50-2FAF-2B4F-8C7C-046434721D69}</author>
    <author>tc={D94034E0-C283-0140-8113-0B20FDDF87CB}</author>
    <author>tc={F2CEDB1D-4F95-0C4D-A0C7-B0CB5121FC05}</author>
  </authors>
  <commentList>
    <comment ref="O9"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170 m of joists per 100m2 @ 24” spacing
= 1.7m of joist per m2 of floor area
m2 x 1.7 / 10 x GWP</t>
        </r>
      </text>
    </comment>
    <comment ref="O10" authorId="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170 m of joists per 100m2 @ 24” spacing
= 1.7m of joist per m2 of floor area
4.25 m of wood per 1 m of joist length, 2x4 is 0.0889 m wide and 0.0381 deep
m2 x 1.7 = joist length
x 4.25 = lineal amount of wood
x 0.0889 x 0.0381
x GWP</t>
        </r>
      </text>
    </comment>
    <comment ref="O21" authorId="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250m of strapping per 100m2 at 16” centers
= 2.5m per 1m2
3.5”x0.75” = 0.0889x0.01905m
m2 x 2.5 x 0.0889 x 0.01905 x GWP</t>
        </r>
      </text>
    </comment>
    <comment ref="O23" authorId="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 3.7 per inch
R1 = 0.27 inch
R1 = 0.00687 m
R value x 0.00687 x m2 x GWP</t>
        </r>
      </text>
    </comment>
    <comment ref="O28" authorId="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2.5kgCO2/m2 @ 0.019 thick = 131.58 kgCO2/m3
Avg thickness of cedar roof 11/16” = 0.017462 m
m2 x 0.017462 x GWP</t>
        </r>
      </text>
    </comment>
    <comment ref="Z38" authorId="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Formula follows this logic:
R3.7 per inch, so R1 = 0.27 inch = 0.00687 m per R1
0.00687 x R value x m2 = m3
x 60 kg/m3 = kg
/ 0.86 = kg of biogenic material
/0.5 = kg of carbon in material
x 3.67 factor to convert kgC to kgCO2</t>
        </r>
      </text>
    </comment>
    <comment ref="O39" authorId="6"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From LCA -3.654kg/m2 @ 0.2m thick (7.874 inches)
R-3.7/inch from NatureFibre data sheet
R3.7 x 7.874 inch = R29.134
R1 = 0.272 inch (0.0069 m)
-3.654 kgCO2/m2 @ 0.2m
-0.126 kgCO2/m2 @ 0.0069 m
-0.126kgCO2/m2 @ R1
=m2 x -0.126 x R value
</t>
        </r>
      </text>
    </comment>
    <comment ref="N43" authorId="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R2.2 per inch for hempcrete
R1 = 0.4545” or 0.011545m
40.17kg/m2 @ 260mm = 1.784kg/m2 @ R1
40.17kg/m2 @ 10.24”
40.17kg/m2 @ R22.53
1.784kg/m2 @ R1</t>
        </r>
      </text>
    </comment>
    <comment ref="Z43" authorId="8"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Hemp storage
m2 x 0.011545 (thickness at R1) x 275 (kg/m3) x Rvalue x 0.4 (percentage of hemp by weight) x 0.45 (C content of hemp) x 3.67
Lime formula
m2 x 0.011545 x 275kg/m3 x R value * 0.6 (lime content by weight) x 0.44 (weight of CO2 in lime) x 0.5 (percentage reabsorbed)
molar mass of CACO3 = 100.0869
molar mass of CO2 = 44.01
44.01/100.0869 = 0.44
0.22 is half of the weight of the CO2 which is 0.44 of the CACO3
22% of the weight of the lime is reabsorbed CO2</t>
        </r>
      </text>
    </comment>
  </commentList>
</comments>
</file>

<file path=xl/comments2.xml><?xml version="1.0" encoding="utf-8"?>
<comments xmlns="http://schemas.openxmlformats.org/spreadsheetml/2006/main">
  <authors>
    <author>tc={09416FE3-B3C6-A340-8B9E-52AACBCBAD16}</author>
    <author>tc={C44D046E-EC22-1442-B2BE-B3858B3F08EB}</author>
    <author>tc={232D7E6B-2622-7E42-840A-C6D986AFE795}</author>
    <author>tc={37E4E327-4073-8B47-84AA-0A6830BFFADC}</author>
    <author>tc={915B6FF6-0298-B347-A180-DF636C7A67D5}</author>
    <author>tc={434DB247-F8A3-5A4D-AA84-67267BD39719}</author>
  </authors>
  <commentList>
    <comment ref="Z12"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Tectum 17.087 kg/m2
50% wood content
50% of wood is carbon
m2 x 17.087 x 0.5 x 0.5 x 3.67</t>
        </r>
      </text>
    </comment>
    <comment ref="Z14" authorId="1"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 ref="Z25" authorId="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Tectum 17.087 kg/m2
50% wood content
50% of wood is carbon
m2 x 17.087 x 0.5 x 0.5 x 3.67</t>
        </r>
      </text>
    </comment>
    <comment ref="Z27" authorId="3"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 ref="Z38" authorId="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Tectum is 3.5lb/ft = 17.09kg/m2
Tectum is 50% wood content
Wood is 50% carbon content
m2 x 17.09 x 0.5 x 0.5 x 3.67 CO2 factor</t>
        </r>
      </text>
    </comment>
    <comment ref="Z40" authorId="5"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List>
</comments>
</file>

<file path=xl/comments3.xml><?xml version="1.0" encoding="utf-8"?>
<comments xmlns="http://schemas.openxmlformats.org/spreadsheetml/2006/main">
  <authors>
    <author>tc={50AE83F4-79E5-F841-A8CA-17A976446DD7}</author>
    <author>Kelly Carmichael</author>
    <author>tc={BAB514C3-BAA6-5542-A331-BF4D3EC821C1}</author>
    <author>tc={A158FDD6-0BC1-B546-A4F1-EE783BD44C39}</author>
    <author>tc={FED7DF7E-98D0-DD43-A0BC-E04360A82CBF}</author>
    <author>tc={9B1F4A6E-C5F9-7C42-A7B2-45C99BC33952}</author>
    <author>tc={3CB89EED-E8E3-C04B-ACA1-DC9E16ECF554}</author>
    <author>tc={84A2376E-D83F-314B-92D9-4A8E11802B7A}</author>
    <author>tc={BE1468DE-0B62-664F-A60D-4A537AE19CDE}</author>
    <author>tc={BE72C255-77AD-F948-8AC4-5C4A7EB83BDC}</author>
    <author>tc={6EC0E9AD-3C6C-554A-8A6A-6E1200F6CB84}</author>
    <author>tc={CF68DE08-6AA8-A04C-9169-6E803A7A65E0}</author>
    <author>tc={42412E0C-979A-0148-AA96-280E79FA6962}</author>
    <author>tc={C1D19624-A9F4-DB45-BA5A-3B5E41C639C3}</author>
    <author>tc={79809A17-AFE5-B54B-BC9B-A3A517A4D70B}</author>
    <author>tc={F1ED9CC5-1ADE-574B-95CA-C16B08ED240C}</author>
    <author>tc={FD0A1BE6-A605-6941-97CA-ABF99FB8FB84}</author>
    <author>tc={85E8802A-2B0E-704C-A82B-200B7063492C}</author>
    <author>tc={7AB1808A-D493-A640-9FE0-6917DB1BCACE}</author>
    <author>tc={41E114D8-D110-1448-99F3-E9E4C4E68B4C}</author>
    <author>tc={70109261-23B1-F54F-A01B-CC0D9FC2A1C7}</author>
    <author>tc={DBB37F3D-E4D2-E34F-9CF6-761027279879}</author>
    <author>tc={C08735A8-26C5-1246-BDD7-B50F34756A68}</author>
    <author>tc={BA7E39D5-D595-3244-BC04-9E1F6295B2FC}</author>
  </authors>
  <commentList>
    <comment ref="O8" authorId="0"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Framing factor of 0.25 from ASHRAE </t>
        </r>
      </text>
    </comment>
    <comment ref="AA8" authorId="1" shapeId="0">
      <text>
        <r>
          <rPr>
            <b/>
            <sz val="10"/>
            <color rgb="FF000000"/>
            <rFont val="Tahoma"/>
            <family val="2"/>
          </rPr>
          <t>Kelly Carmichael:</t>
        </r>
        <r>
          <rPr>
            <sz val="10"/>
            <color rgb="FF000000"/>
            <rFont val="Tahoma"/>
            <family val="2"/>
          </rPr>
          <t xml:space="preserve">
</t>
        </r>
        <r>
          <rPr>
            <sz val="10"/>
            <color rgb="FF000000"/>
            <rFont val="Tahoma"/>
            <family val="2"/>
          </rPr>
          <t xml:space="preserve">This is a fake number to test my formulas.
</t>
        </r>
        <r>
          <rPr>
            <sz val="10"/>
            <color rgb="FF000000"/>
            <rFont val="Tahoma"/>
            <family val="2"/>
          </rPr>
          <t xml:space="preserve">
</t>
        </r>
        <r>
          <rPr>
            <sz val="10"/>
            <color rgb="FF000000"/>
            <rFont val="Tahoma"/>
            <family val="2"/>
          </rPr>
          <t>Just a note to let you know that this cell is linked to my formula.</t>
        </r>
      </text>
    </comment>
    <comment ref="O9" authorId="2"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Framing factor of 0.25 from ASHRAE </t>
        </r>
      </text>
    </comment>
    <comment ref="AA9" authorId="1" shapeId="0">
      <text>
        <r>
          <rPr>
            <b/>
            <sz val="10"/>
            <color rgb="FF000000"/>
            <rFont val="Tahoma"/>
            <family val="2"/>
          </rPr>
          <t>Kelly Carmichael:</t>
        </r>
        <r>
          <rPr>
            <sz val="10"/>
            <color rgb="FF000000"/>
            <rFont val="Tahoma"/>
            <family val="2"/>
          </rPr>
          <t xml:space="preserve">
</t>
        </r>
        <r>
          <rPr>
            <sz val="10"/>
            <color rgb="FF000000"/>
            <rFont val="Tahoma"/>
            <family val="2"/>
          </rPr>
          <t xml:space="preserve">This is a fake number to test my formulas.
</t>
        </r>
        <r>
          <rPr>
            <sz val="10"/>
            <color rgb="FF000000"/>
            <rFont val="Tahoma"/>
            <family val="2"/>
          </rPr>
          <t xml:space="preserve">
</t>
        </r>
        <r>
          <rPr>
            <sz val="10"/>
            <color rgb="FF000000"/>
            <rFont val="Tahoma"/>
            <family val="2"/>
          </rPr>
          <t>Just a note to let you know that this cell is linked to my formula.</t>
        </r>
      </text>
    </comment>
    <comment ref="Z17" authorId="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Formula follows this logic:
R3.7 per inch, so R1 = 0.27 inch = 0.00687 m per R1
0.00687 x R value x m2 = m3
x 60 kg/m3 = kg
/ 0.86 = kg of biogenic material
/0.5 = kg of carbon in material
x 3.67 factor to convert kgC to kgCO2</t>
        </r>
      </text>
    </comment>
    <comment ref="O18" authorId="4"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From LCA -3.654kg/m2 @ 0.2m thick (7.874 inches)
R-3.7/inch from NatureFibre data sheet
R3.7 x 7.874 inch = R29.134
R1 = 0.272 inch (0.0069 m)
-3.654 kgCO2/m2 @ 0.2m
-0.126 kgCO2/m2 @ 0.0069 m
-0.126kgCO2/m2 @ R1
=m2 x -0.126 x R value
</t>
        </r>
      </text>
    </comment>
    <comment ref="N20" authorId="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A1, A2, A3 + A5</t>
        </r>
      </text>
    </comment>
    <comment ref="N22" authorId="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R2.2 per inch for hempcrete
R1 = 0.4545” or 0.011545m
40.17kg/m2 @ 260mm = 1.784kg/m2 @ R1
40.17kg/m2 @ 10.24”
40.17kg/m2 @ R22.53
1.784kg/m2 @ R1</t>
        </r>
      </text>
    </comment>
    <comment ref="Z22" authorId="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Hemp storage
m2 x 0.011545 (thickness at R1) x 275 (kg/m3) x Rvalue x 0.4 (percentage of hemp by weight) x 0.45 (C content of hemp) x 3.67
Lime formula
m2 x 0.011545 x 275kg/m3 x R value * 0.6 (lime content by weight) x 0.44 (weight of CO2 in lime) x 0.5 (percentage reabsorbed)
molar mass of CACO3 = 100.0869
molar mass of CO2 = 44.01
44.01/100.0869 = 0.44
0.22 is half of the weight of the CO2 which is 0.44 of the CACO3
22% of the weight of the lime is reabsorbed CO2</t>
        </r>
      </text>
    </comment>
    <comment ref="O23" authorId="8"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18% framing factor based on 32” OC frame spacing to fit bale</t>
        </r>
      </text>
    </comment>
    <comment ref="S23" authorId="9"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0.3556m (14”) bale thickness x GWP
</t>
        </r>
      </text>
    </comment>
    <comment ref="Z23" authorId="1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0.3556m (14”) x 120kg/m3 for straw bale (7.5 pcf from US code) x avg carbon factor from Phyllis database x 3.67</t>
        </r>
      </text>
    </comment>
    <comment ref="O30" authorId="1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 3.7 per inch
R1 = 0.27 inch
R1 = 0.00687 m
R value x 0.00687 x m2 x GWP</t>
        </r>
      </text>
    </comment>
    <comment ref="O42" authorId="1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 brace per 6m2 of building area
1 brace weighs 1.38 kg
m2 / 6 x 1.38 x GWP</t>
        </r>
      </text>
    </comment>
    <comment ref="O49" authorId="1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Nexcem material is 550kg/m3
One 14” block is 17 kg
550/17=32.35 blocks per m3 of material
(m2/32.35)*GWP (in kg/m3)</t>
        </r>
      </text>
    </comment>
    <comment ref="S49" authorId="1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0.098 m3 fill per m2 of wall (from Nexcem specs)
x GWP</t>
        </r>
      </text>
    </comment>
    <comment ref="O52" authorId="1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includes concrete/steel emissions in A5. These emissions have been added to A1-A3 storage total</t>
        </r>
      </text>
    </comment>
    <comment ref="O53" authorId="1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0.3048 (12” in m) x 2000 (kg/m3 as per average in EREB book) * GWP</t>
        </r>
      </text>
    </comment>
    <comment ref="Z58" authorId="17"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 ref="O61" authorId="18"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1550 kg/m3 from EPD
0.1025 m thick
20% void area per brick (0.8)
m2 x 0.1025 x 0.8 x 1550 x GWP</t>
        </r>
      </text>
    </comment>
    <comment ref="S68" authorId="19"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1400 kg/m3 from EPD
8mm thick = 0.008m
m2 x 0.008 x 1400 x GWP
</t>
        </r>
      </text>
    </comment>
    <comment ref="O69" authorId="20"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5/8” + 0.01588 m
1/4 volume of stucco is cement
Cement powder is 1440 kg/m3
m2 x 0.01588 / 4 is volume
x 1440 x GWP
</t>
        </r>
      </text>
    </comment>
    <comment ref="S69" authorId="2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Sand is 1600kg/m3
m2 x 0.015875 x 1600 x GWP</t>
        </r>
      </text>
    </comment>
    <comment ref="O70" authorId="2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Diathonite spec’s 3.7kg/m2 @ 10mm
4.625kg/m2 @ 12.7mm (1/2”)
m2 x 4.625 x GWP</t>
        </r>
      </text>
    </comment>
    <comment ref="Z70" authorId="2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Diathonite 4.625kg/m2 @ 12.7mm thick
Cork is 45% of mass
Cork is 55% carbon</t>
        </r>
      </text>
    </comment>
  </commentList>
</comments>
</file>

<file path=xl/comments4.xml><?xml version="1.0" encoding="utf-8"?>
<comments xmlns="http://schemas.openxmlformats.org/spreadsheetml/2006/main">
  <authors>
    <author>tc={365FE968-34FC-024B-82EA-FE476E59C4D6}</author>
    <author>tc={A3C4BFF7-0465-584C-A232-691717AEE392}</author>
    <author>tc={FD1DCF8E-E58E-D24D-8EF8-D6084B612599}</author>
    <author>tc={EA060BB7-3C3B-E74F-B52A-193CABD5E436}</author>
    <author>tc={A9721917-EDE2-7843-BB8D-428CAD5163AD}</author>
    <author>tc={32AA164D-F2F5-3D4B-9E27-2BBB5EF57E99}</author>
    <author>tc={8D37B4B2-3BBD-7E44-B813-8918AEFFD90A}</author>
    <author>tc={6C692F26-12E3-CE43-BDFC-5830FE4E9B25}</author>
    <author>tc={0A08D32D-BD02-194E-B102-9D8C45BD6603}</author>
    <author>tc={02E6E266-C611-7448-8EF6-B9A8579E0F53}</author>
    <author>tc={C283BA5C-EA95-9845-8537-1AEDE5FC0F2F}</author>
    <author>tc={032B339C-D789-F045-BED4-959C2D2BC991}</author>
    <author>tc={4D38026B-AF14-9447-8A85-329E3CB76031}</author>
    <author>tc={7DCCD313-693C-964A-AD3D-AB7D6CCED3E2}</author>
    <author>tc={A3F74D1D-0853-354C-ADF0-F150B04FCB3D}</author>
    <author>tc={BCC8A7F9-DC97-CC40-87AC-9AB702B37677}</author>
    <author>tc={F8372792-C327-334D-B6FA-27C784DE469A}</author>
    <author>tc={2F4275BC-7400-574B-8747-2C010FC48C36}</author>
    <author>tc={7288D733-219E-2E46-B119-471C28F1917B}</author>
    <author>tc={4D4E5AB4-85B5-DE4B-A2C0-177850A8BC74}</author>
    <author>tc={D37527D9-EF10-DE4F-A95C-D442168858D3}</author>
    <author>tc={89587196-85A7-3C40-AA52-6DD4233B43D9}</author>
    <author>tc={3981FE8D-929E-D340-BCD5-59BFC9DC73E2}</author>
  </authors>
  <commentList>
    <comment ref="O16" authorId="0"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 block is 0.1937 m x 0.3969 m
1 block is 0.07688 m2
1 block is 38 lb = 17.24 kg
Block material is 2250 kg/m3
2250/17.24 =130.5 blocks/m3
</t>
        </r>
      </text>
    </comment>
    <comment ref="S16" authorId="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mortar calculator https://www.inchcalculator.com/block-mortar-calculator/
1m2 = 13 blocks
260 blocks = 1740 lb mortar
13 blocks =87 lb or 39.46 kg of mortar
1m2 = 39.46 kg mortar
GWP from ICE database</t>
        </r>
      </text>
    </comment>
    <comment ref="O17" authorId="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 block is 0.1937 m x 0.3969 m
1 block is 0.07688 m2
1 block is 45 lb = 20.41 kg
Block material is 2250 kg/m3
2250/20.41 =110.24 blocks/m3</t>
        </r>
      </text>
    </comment>
    <comment ref="O22" authorId="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Nexcem 12” block is 14 kg, and material is 550kg/m3. So 550/14=39.29 blocks per m3 of material. Dividing total m2 by 39.29 gives m3 of material.
(m2 / 39.29 blocks per m2)
x GWP in kg/m3</t>
        </r>
      </text>
    </comment>
    <comment ref="S22" authorId="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0.105 m3 fill per block (from Nexcem)
x GWP</t>
        </r>
      </text>
    </comment>
    <comment ref="W22" authorId="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R12 / 5.68 (3” of insulation @ R4/in)
x GWP
x (m2 x 0.78 m2 of insulation per m2 of wall area)</t>
        </r>
      </text>
    </comment>
    <comment ref="O24" authorId="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Nexcem material is 550kg/m3
One 14” block is 17 kg
550/17=32.35 blocks per m3 of material
(m2/32.35)*GWP (in kg/m3)</t>
        </r>
      </text>
    </comment>
    <comment ref="S24" authorId="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0.098 m3 fill per m2 of wall (from Nexcem specs)
x GWP</t>
        </r>
      </text>
    </comment>
    <comment ref="O26" authorId="8"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0.25 framing factor x 0.1905 m deep x GWP</t>
        </r>
      </text>
    </comment>
    <comment ref="S26" authorId="9"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0.0127 m thickness x GWP</t>
        </r>
      </text>
    </comment>
    <comment ref="W26" authorId="1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0.25 framing factor x depth)
+ (m2 x depth)
/ 423.78 board ft per m3
x GWP</t>
        </r>
      </text>
    </comment>
    <comment ref="S27" authorId="11"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mortar calculator https://www.inchcalculator.com/block-mortar-calculator/
1m2 = 13 blocks
260 blocks = 1740 lb mortar
13 blocks =87 lb or 39.46 kg of mortar
1m2 = 39.46 kg mortar
GWP from ICE database
</t>
        </r>
      </text>
    </comment>
    <comment ref="O28" authorId="1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includes concrete/steel emissions in A5. These emissions have been added to A1-A3 storage total</t>
        </r>
      </text>
    </comment>
    <comment ref="O36" authorId="1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Formula rationale:
m2 of wall area x 25% framing factor
Area of wood x depth of wood
=m3 
x GWP factor</t>
        </r>
      </text>
    </comment>
    <comment ref="O38" authorId="14"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Formual rationale:
Wall area x 0.25 framing factor
= m2 of stud area
Studs weigh 0.667kg/lineal m
1m2 of studs contains 31.5 m of studs
= 21 kg/m2
x EPD factor
</t>
        </r>
      </text>
    </comment>
    <comment ref="Z44" authorId="1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Formula follows this logic:
R3.7 per inch, so R1 = 0.27 inch = 0.00687 m per R1
0.00687 x R value x m2 = m3
x 60 kg/m3 = kg
/ 0.86 = kg of biogenic material
/0.5 = kg of carbon in material
x 3.67 factor to convert kgC to kgCO2</t>
        </r>
      </text>
    </comment>
    <comment ref="N46" authorId="16"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Includes A1-A3 plus A5
</t>
        </r>
      </text>
    </comment>
    <comment ref="N47" authorId="1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A1, A2, A3 + A5</t>
        </r>
      </text>
    </comment>
    <comment ref="N48" authorId="18" shapeId="0">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000000"/>
            <rFont val="Calibri"/>
            <family val="2"/>
          </rPr>
          <t xml:space="preserve">
</t>
        </r>
        <r>
          <rPr>
            <sz val="12"/>
            <color rgb="FF000000"/>
            <rFont val="Calibri"/>
            <family val="2"/>
          </rPr>
          <t xml:space="preserve">Comment:
</t>
        </r>
        <r>
          <rPr>
            <sz val="12"/>
            <color rgb="FF000000"/>
            <rFont val="Calibri"/>
            <family val="2"/>
          </rPr>
          <t xml:space="preserve">    R2.2 per inch for hempcrete
</t>
        </r>
        <r>
          <rPr>
            <sz val="12"/>
            <color rgb="FF000000"/>
            <rFont val="Calibri"/>
            <family val="2"/>
          </rPr>
          <t xml:space="preserve">R1 = 0.4545” or 0.011545m
</t>
        </r>
        <r>
          <rPr>
            <sz val="12"/>
            <color rgb="FF000000"/>
            <rFont val="Calibri"/>
            <family val="2"/>
          </rPr>
          <t xml:space="preserve">
</t>
        </r>
        <r>
          <rPr>
            <sz val="12"/>
            <color rgb="FF000000"/>
            <rFont val="Calibri"/>
            <family val="2"/>
          </rPr>
          <t xml:space="preserve">40.17kg/m2 @ 260mm = 1.784kg/m2 @ R1
</t>
        </r>
        <r>
          <rPr>
            <sz val="12"/>
            <color rgb="FF000000"/>
            <rFont val="Calibri"/>
            <family val="2"/>
          </rPr>
          <t xml:space="preserve">
</t>
        </r>
        <r>
          <rPr>
            <sz val="12"/>
            <color rgb="FF000000"/>
            <rFont val="Calibri"/>
            <family val="2"/>
          </rPr>
          <t xml:space="preserve">40.17kg/m2 @ 10.24”
</t>
        </r>
        <r>
          <rPr>
            <sz val="12"/>
            <color rgb="FF000000"/>
            <rFont val="Calibri"/>
            <family val="2"/>
          </rPr>
          <t xml:space="preserve">40.17kg/m2 @ R22.53
</t>
        </r>
        <r>
          <rPr>
            <sz val="12"/>
            <color rgb="FF000000"/>
            <rFont val="Calibri"/>
            <family val="2"/>
          </rPr>
          <t>1.784kg/m2 @ R1</t>
        </r>
      </text>
    </comment>
    <comment ref="Z48" authorId="19"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Hemp storage
m2 x 0.011545 (thickness at R1) x 275 (kg/m3) x Rvalue x 0.4 (percentage of hemp by weight) x 0.45 (C content of hemp) x 3.67
Lime formula
m2 x 0.011545 x 275kg/m3 x R value * 0.6 (lime content by weight) x 0.44 (weight of CO2 in lime) x 0.5 (percentage reabsorbed)
molar mass of CACO3 = 100.0869
molar mass of CO2 = 44.01
44.01/100.0869 = 0.44
0.22 is half of the weight of the CO2 which is 0.44 of the CACO3
22% of the weight of the lime is reabsorbed CO2</t>
        </r>
      </text>
    </comment>
    <comment ref="W49" authorId="20"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molar mass of CACO3 = 100.0869
molar mass of CO2 = 44.01
44.01/100.0869 = 0.44
0.22 is half of the weight of the CO2 which is 0.44 of the CACO3
22% of the weight of the lime is reabsorbed CO2
</t>
        </r>
      </text>
    </comment>
    <comment ref="O50" authorId="2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 3.7 per inch
R1 = 0.27 inch
R1 = 0.00687 m
R value x 0.00687 x m2 x GWP</t>
        </r>
      </text>
    </comment>
    <comment ref="Z57" authorId="22"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List>
</comments>
</file>

<file path=xl/comments5.xml><?xml version="1.0" encoding="utf-8"?>
<comments xmlns="http://schemas.openxmlformats.org/spreadsheetml/2006/main">
  <authors>
    <author>tc={221902FF-2CCC-544A-910C-B57DCBEBFA03}</author>
    <author>tc={6999625B-CE1D-CE4E-86DC-4E0F177C174D}</author>
    <author>tc={524EEAA3-E3DE-1545-A4A2-37F5F987670B}</author>
    <author>tc={446F6BFD-C735-9349-8F77-353379C3DBC3}</author>
  </authors>
  <commentList>
    <comment ref="M14"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for ceramic tile is 3.75kgCO2/m2 for all raw materials. Clay is 70% of raw materials, =2.625kgCO2/m2 @ 10mm thick
2.625kg/0.01m3
262.5kg/m3</t>
        </r>
      </text>
    </comment>
    <comment ref="O14" authorId="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0.1016 thick x 0.2 (20% clay by volume) x GWP</t>
        </r>
      </text>
    </comment>
    <comment ref="N21" authorId="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A1, A2, A3 + A5</t>
        </r>
      </text>
    </comment>
    <comment ref="O23" authorId="3"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Formula rationale:
R value is 1.8/inch
R1 = 0.56 inch = 0.0141m
Rvalue x 0.0141 x m2 = m3
x GWP
</t>
        </r>
      </text>
    </comment>
  </commentList>
</comments>
</file>

<file path=xl/comments6.xml><?xml version="1.0" encoding="utf-8"?>
<comments xmlns="http://schemas.openxmlformats.org/spreadsheetml/2006/main">
  <authors>
    <author>tc={9DF0A271-70F2-B44C-81AC-7AAEF03F9B2D}</author>
    <author>Kelly Carmichael</author>
    <author>tc={5BF82375-CD52-4C45-92EB-63CB0B1D1687}</author>
    <author>tc={5301B893-A742-9C41-9350-98DCBF1D9F0D}</author>
    <author>tc={D5489A22-A247-1042-AF97-07216F3B7511}</author>
    <author>tc={6F61CBD3-012C-CD46-B13F-73BEA4319A52}</author>
    <author>tc={DC7AD058-C778-7B40-B247-6E945E54909C}</author>
    <author>tc={8DDEE8AB-F26F-144F-AD4F-3DD6209010A6}</author>
  </authors>
  <commentList>
    <comment ref="N8"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 framing factor (0.2)
length x height x depth
m x m x 0.0889
x 0.2 x GWP</t>
        </r>
      </text>
    </comment>
    <comment ref="Z8" authorId="1" shapeId="0">
      <text>
        <r>
          <rPr>
            <b/>
            <sz val="10"/>
            <color rgb="FF000000"/>
            <rFont val="Tahoma"/>
            <family val="2"/>
          </rPr>
          <t>Kelly Carmichael:</t>
        </r>
        <r>
          <rPr>
            <sz val="10"/>
            <color rgb="FF000000"/>
            <rFont val="Tahoma"/>
            <family val="2"/>
          </rPr>
          <t xml:space="preserve">
</t>
        </r>
        <r>
          <rPr>
            <sz val="10"/>
            <color rgb="FF000000"/>
            <rFont val="Tahoma"/>
            <family val="2"/>
          </rPr>
          <t xml:space="preserve">This is a fake number to test my formulas.
</t>
        </r>
        <r>
          <rPr>
            <sz val="10"/>
            <color rgb="FF000000"/>
            <rFont val="Tahoma"/>
            <family val="2"/>
          </rPr>
          <t xml:space="preserve">
</t>
        </r>
        <r>
          <rPr>
            <sz val="10"/>
            <color rgb="FF000000"/>
            <rFont val="Tahoma"/>
            <family val="2"/>
          </rPr>
          <t>Just a note to let you know that this cell is linked to my formula.</t>
        </r>
      </text>
    </comment>
    <comment ref="N9" authorId="2"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Formual rationale:
Wall area x 0.2 framing factor
= m2 of stud area
Studs weigh 0.667kg/m
1m2 of studs contains 31.5 m of studs
= 21 kg/m2
x EPD factor
</t>
        </r>
      </text>
    </comment>
    <comment ref="Y10" authorId="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0.06033 m (2-3/8”) x 379 kg/m3 x 0.4675 (PHyllis avg for straw) x 3.67 (conv. to CO2)</t>
        </r>
      </text>
    </comment>
    <comment ref="Y16" authorId="4"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 ref="L22" authorId="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for ceramic tile is 3.75kgCO2/m2 for all raw materials. Clay is 70% of raw materials, =2.625kgCO2/m2 @ 10mm thick
2.625kg/0.01m3
262.5kg/m3</t>
        </r>
      </text>
    </comment>
    <comment ref="N22" authorId="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0.1016 thick x 0.2 (20% clay by volume) x GWP</t>
        </r>
      </text>
    </comment>
    <comment ref="V22" authorId="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Lath is 5/16 x 1-1/2 inch with 3/8” spacing = 0.047625 m per strip
100m2 = 210 strips
1m2 = 2.1 strips
1m2 = 0.003024 m3
m2 x 0.003024 x GWP</t>
        </r>
      </text>
    </comment>
  </commentList>
</comments>
</file>

<file path=xl/comments7.xml><?xml version="1.0" encoding="utf-8"?>
<comments xmlns="http://schemas.openxmlformats.org/spreadsheetml/2006/main">
  <authors>
    <author>tc={6BE60969-804C-1B49-94AC-63817930B5E3}</author>
    <author>tc={532220A5-0F67-654F-82F8-E3F8CAA2C9C7}</author>
    <author>tc={F4E5CC7D-8C8E-7C42-B4B1-81CF67412F7F}</author>
    <author>tc={AB095673-EAF8-C446-B998-CEB79C19AA8D}</author>
    <author>tc={88BE3397-205D-4741-B0C3-29031970EF60}</author>
    <author>tc={299F8B59-4E21-8F46-BAF6-59F283CE673A}</author>
    <author>tc={FB90467F-4525-F649-A44F-B3FFF76F369D}</author>
    <author>tc={0A0A1025-91B2-FC46-91E5-F6A58B447585}</author>
    <author>tc={EDFC7A95-9F9D-2A47-9CBB-07AA48520A44}</author>
    <author>tc={8B2DBEAE-1E08-1047-9EC8-B8CD412D49C4}</author>
    <author>tc={4C8379C9-DA8E-D141-8454-8C541D667336}</author>
    <author>tc={B146E912-F110-6544-AA45-8C001430446A}</author>
    <author>tc={7784C865-73C1-B940-83B3-D3E132AC7263}</author>
    <author>tc={470B01EE-1A61-FE4F-8A84-0CAE6B6102BB}</author>
    <author>tc={043BB3FC-C308-644A-8709-DE5ABE4B4152}</author>
    <author>tc={048B3161-1A61-B54C-ACF9-D419C08BA4BA}</author>
    <author>tc={309D147D-21AB-B241-896B-F3DD99FBFBFB}</author>
  </authors>
  <commentList>
    <comment ref="N11"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250 m of joists per 100m2 @ 16” spacing
= 2.5m of joist per m2 of floor area
m2 x 2.5 / 10 x GWP</t>
        </r>
      </text>
    </comment>
    <comment ref="N12" authorId="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250 m of joists per 100m2 @ 16” spacing
= 2.5m of joist per m2 of floor area
3.25 m of wood per 1 m of joist length, 2x4 is 0.0889 m wide and 0.0381 deep
m2 x 2.5 = joist length
x 3.25 = lineal amount of wood
x 0.0889 x 0.0381
x GWP</t>
        </r>
      </text>
    </comment>
    <comment ref="N14" authorId="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Can-Am joist specs say 10lb/ft of joist length = 14.88 kg/m
At 24” spacing, 1.7 m of joist per m2
m2 x 1.7 x 14.88 x GWP</t>
        </r>
      </text>
    </comment>
    <comment ref="N19" authorId="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W10x33 beam is 33lb/ft = 49.1kg/m
m x 49.1 x GWP</t>
        </r>
      </text>
    </comment>
    <comment ref="Y39" authorId="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11.02 (kg per m2 as per EPD) x 0.5 (50% carbon content) x 3.67 (conversion to CO2)</t>
        </r>
      </text>
    </comment>
    <comment ref="Y41" authorId="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73% avg biogenic content
40% avg carbon content for biogenic materials
3 kg/m2</t>
        </r>
      </text>
    </comment>
    <comment ref="L44" authorId="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for ceramic tile is 3.75kgCO2/m2 for all raw materials. Clay is 70% of raw materials, =2.625kgCO2/m2 @ 10mm thick
2.625kg/0.01m3
262.5kg/m3</t>
        </r>
      </text>
    </comment>
    <comment ref="N44" authorId="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0.01905m (3/4”) thick x 0.2 (20% clay by volume) x GWP</t>
        </r>
      </text>
    </comment>
    <comment ref="R44" authorId="8"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Sand assumed to be 100% of volume</t>
        </r>
      </text>
    </comment>
    <comment ref="Y54" authorId="9"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11.02 (kg per m2 as per EPD) x 0.5 (50% carbon content) x 3.67 (conversion to CO2)</t>
        </r>
      </text>
    </comment>
    <comment ref="Y56" authorId="1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73% avg biogenic content
40% avg carbon content for biogenic materials</t>
        </r>
      </text>
    </comment>
    <comment ref="L59" authorId="1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for ceramic tile is 3.75kgCO2/m2 for all raw materials. Clay is 70% of raw materials, =2.625kgCO2/m2 @ 10mm thick
2.625kg/0.01m3
262.5kg/m3</t>
        </r>
      </text>
    </comment>
    <comment ref="N59" authorId="1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0.01905m (3/4”) thick x 0.2 (20% clay by volume) x GWP</t>
        </r>
      </text>
    </comment>
    <comment ref="Y69" authorId="1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11.02 (kg per m2 as per EPD) x 0.5 (50% carbon content) x 3.67 (conversion to CO2)</t>
        </r>
      </text>
    </comment>
    <comment ref="Y71" authorId="1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73% avg biogenic content
40% avg carbon content for biogenic materials</t>
        </r>
      </text>
    </comment>
    <comment ref="L74" authorId="1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for ceramic tile is 3.75kgCO2/m2 for all raw materials. Clay is 70% of raw materials, =2.625kgCO2/m2 @ 10mm thick
2.625kg/0.01m3
262.5kg/m3</t>
        </r>
      </text>
    </comment>
    <comment ref="N74" authorId="1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0.01905m (3/4”) thick x 0.2 (20% clay by volume) x GWP</t>
        </r>
      </text>
    </comment>
  </commentList>
</comments>
</file>

<file path=xl/comments8.xml><?xml version="1.0" encoding="utf-8"?>
<comments xmlns="http://schemas.openxmlformats.org/spreadsheetml/2006/main">
  <authors>
    <author>tc={365FE968-34FC-024B-82EA-FE476E59C4D6}</author>
    <author>tc={A3C4BFF7-0465-584C-A232-691717AEE392}</author>
    <author>tc={FD1DCF8E-E58E-D24D-8EF8-D6084B612599}</author>
    <author>tc={EA060BB7-3C3B-E74F-B52A-193CABD5E436}</author>
    <author>tc={A9721917-EDE2-7843-BB8D-428CAD5163AD}</author>
    <author>tc={32AA164D-F2F5-3D4B-9E27-2BBB5EF57E99}</author>
    <author>tc={8D37B4B2-3BBD-7E44-B813-8918AEFFD90A}</author>
    <author>tc={6C692F26-12E3-CE43-BDFC-5830FE4E9B25}</author>
    <author>tc={0A08D32D-BD02-194E-B102-9D8C45BD6603}</author>
    <author>tc={02E6E266-C611-7448-8EF6-B9A8579E0F53}</author>
    <author>tc={C283BA5C-EA95-9845-8537-1AEDE5FC0F2F}</author>
    <author>tc={032B339C-D789-F045-BED4-959C2D2BC991}</author>
    <author>tc={4D38026B-AF14-9447-8A85-329E3CB76031}</author>
    <author>tc={7DCCD313-693C-964A-AD3D-AB7D6CCED3E2}</author>
    <author>tc={A3F74D1D-0853-354C-ADF0-F150B04FCB3D}</author>
    <author>tc={BCC8A7F9-DC97-CC40-87AC-9AB702B37677}</author>
    <author>tc={F8372792-C327-334D-B6FA-27C784DE469A}</author>
    <author>tc={2F4275BC-7400-574B-8747-2C010FC48C36}</author>
    <author>tc={7288D733-219E-2E46-B119-471C28F1917B}</author>
    <author>tc={4D4E5AB4-85B5-DE4B-A2C0-177850A8BC74}</author>
    <author>tc={D37527D9-EF10-DE4F-A95C-D442168858D3}</author>
    <author>tc={89587196-85A7-3C40-AA52-6DD4233B43D9}</author>
    <author>tc={3981FE8D-929E-D340-BCD5-59BFC9DC73E2}</author>
    <author>tc={221902FF-2CCC-544A-910C-B57DCBEBFA03}</author>
    <author>tc={6999625B-CE1D-CE4E-86DC-4E0F177C174D}</author>
    <author>tc={524EEAA3-E3DE-1545-A4A2-37F5F987670B}</author>
    <author>tc={446F6BFD-C735-9349-8F77-353379C3DBC3}</author>
    <author>tc={50AE83F4-79E5-F841-A8CA-17A976446DD7}</author>
    <author>Kelly Carmichael</author>
    <author>tc={BAB514C3-BAA6-5542-A331-BF4D3EC821C1}</author>
    <author>tc={A158FDD6-0BC1-B546-A4F1-EE783BD44C39}</author>
    <author>tc={FED7DF7E-98D0-DD43-A0BC-E04360A82CBF}</author>
    <author>tc={9B1F4A6E-C5F9-7C42-A7B2-45C99BC33952}</author>
    <author>tc={3CB89EED-E8E3-C04B-ACA1-DC9E16ECF554}</author>
    <author>tc={84A2376E-D83F-314B-92D9-4A8E11802B7A}</author>
    <author>tc={BE1468DE-0B62-664F-A60D-4A537AE19CDE}</author>
    <author>tc={BE72C255-77AD-F948-8AC4-5C4A7EB83BDC}</author>
    <author>tc={6EC0E9AD-3C6C-554A-8A6A-6E1200F6CB84}</author>
    <author>tc={CF68DE08-6AA8-A04C-9169-6E803A7A65E0}</author>
    <author>tc={42412E0C-979A-0148-AA96-280E79FA6962}</author>
    <author>tc={C1D19624-A9F4-DB45-BA5A-3B5E41C639C3}</author>
    <author>tc={79809A17-AFE5-B54B-BC9B-A3A517A4D70B}</author>
    <author>tc={F1ED9CC5-1ADE-574B-95CA-C16B08ED240C}</author>
    <author>tc={FD0A1BE6-A605-6941-97CA-ABF99FB8FB84}</author>
    <author>tc={85E8802A-2B0E-704C-A82B-200B7063492C}</author>
    <author>tc={7AB1808A-D493-A640-9FE0-6917DB1BCACE}</author>
    <author>tc={41E114D8-D110-1448-99F3-E9E4C4E68B4C}</author>
    <author>tc={70109261-23B1-F54F-A01B-CC0D9FC2A1C7}</author>
    <author>tc={DBB37F3D-E4D2-E34F-9CF6-761027279879}</author>
    <author>tc={C08735A8-26C5-1246-BDD7-B50F34756A68}</author>
    <author>tc={BA7E39D5-D595-3244-BC04-9E1F6295B2FC}</author>
    <author>tc={9DF0A271-70F2-B44C-81AC-7AAEF03F9B2D}</author>
    <author>tc={5BF82375-CD52-4C45-92EB-63CB0B1D1687}</author>
    <author>tc={5301B893-A742-9C41-9350-98DCBF1D9F0D}</author>
    <author>tc={D5489A22-A247-1042-AF97-07216F3B7511}</author>
    <author>tc={6F61CBD3-012C-CD46-B13F-73BEA4319A52}</author>
    <author>tc={DC7AD058-C778-7B40-B247-6E945E54909C}</author>
    <author>tc={8DDEE8AB-F26F-144F-AD4F-3DD6209010A6}</author>
    <author>tc={6BE60969-804C-1B49-94AC-63817930B5E3}</author>
    <author>tc={532220A5-0F67-654F-82F8-E3F8CAA2C9C7}</author>
    <author>tc={F4E5CC7D-8C8E-7C42-B4B1-81CF67412F7F}</author>
    <author>tc={AB095673-EAF8-C446-B998-CEB79C19AA8D}</author>
    <author>tc={88BE3397-205D-4741-B0C3-29031970EF60}</author>
    <author>tc={299F8B59-4E21-8F46-BAF6-59F283CE673A}</author>
    <author>tc={FB90467F-4525-F649-A44F-B3FFF76F369D}</author>
    <author>tc={0A0A1025-91B2-FC46-91E5-F6A58B447585}</author>
    <author>tc={EDFC7A95-9F9D-2A47-9CBB-07AA48520A44}</author>
    <author>tc={915B6FF6-0298-B347-A180-DF636C7A67D5}</author>
    <author>tc={434DB247-F8A3-5A4D-AA84-67267BD39719}</author>
    <author>tc={31A825F8-97E6-0341-B344-CE9DFC5F33BF}</author>
    <author>tc={C0514BDF-DEAF-874D-AD7B-A2B48BBBFC03}</author>
    <author>tc={E518DD69-BE49-B349-A9B3-632EB912CDAA}</author>
    <author>tc={ECB7AFFC-F3AD-0840-8808-78ED6689DBF4}</author>
    <author>tc={E0057946-F3E4-144F-86CB-BA7892E7C0EF}</author>
    <author>tc={9A377B0D-2B4F-4E48-8F41-6EB6683ABB48}</author>
    <author>tc={ACE9CC50-2FAF-2B4F-8C7C-046434721D69}</author>
    <author>tc={D94034E0-C283-0140-8113-0B20FDDF87CB}</author>
    <author>tc={F2CEDB1D-4F95-0C4D-A0C7-B0CB5121FC05}</author>
  </authors>
  <commentList>
    <comment ref="O39" authorId="0"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 block is 0.1937 m x 0.3969 m
1 block is 0.07688 m2
1 block is 38 lb = 17.24 kg
Block material is 2250 kg/m3
2250/17.24 =130.5 blocks/m3
</t>
        </r>
      </text>
    </comment>
    <comment ref="S39" authorId="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mortar calculator https://www.inchcalculator.com/block-mortar-calculator/
1m2 = 13 blocks
260 blocks = 1740 lb mortar
13 blocks =87 lb or 39.46 kg of mortar
1m2 = 39.46 kg mortar
GWP from ICE database</t>
        </r>
      </text>
    </comment>
    <comment ref="O40" authorId="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 block is 0.1937 m x 0.3969 m
1 block is 0.07688 m2
1 block is 45 lb = 20.41 kg
Block material is 2250 kg/m3
2250/20.41 =110.24 blocks/m3</t>
        </r>
      </text>
    </comment>
    <comment ref="O45" authorId="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Nexcem 12” block is 14 kg, and material is 550kg/m3. So 550/14=39.29 blocks per m3 of material. Dividing total m2 by 39.29 gives m3 of material.
(m2 / 39.29 blocks per m2)
x GWP in kg/m3</t>
        </r>
      </text>
    </comment>
    <comment ref="S45" authorId="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0.105 m3 fill per block (from Nexcem)
x GWP</t>
        </r>
      </text>
    </comment>
    <comment ref="W45" authorId="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R12 / 5.68 (3” of insulation @ R4/in)
x GWP
x (m2 x 0.78 m2 of insulation per m2 of wall area)</t>
        </r>
      </text>
    </comment>
    <comment ref="O47" authorId="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Nexcem material is 550kg/m3
One 14” block is 17 kg
550/17=32.35 blocks per m3 of material
(m2/32.35)*GWP (in kg/m3)</t>
        </r>
      </text>
    </comment>
    <comment ref="S47" authorId="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0.098 m3 fill per m2 of wall (from Nexcem specs)
x GWP</t>
        </r>
      </text>
    </comment>
    <comment ref="O49" authorId="8"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0.25 framing factor x 0.1905 m deep x GWP</t>
        </r>
      </text>
    </comment>
    <comment ref="S49" authorId="9"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0.0127 m thickness x GWP</t>
        </r>
      </text>
    </comment>
    <comment ref="W49" authorId="1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0.25 framing factor x depth)
+ (m2 x depth)
/ 423.78 board ft per m3
x GWP</t>
        </r>
      </text>
    </comment>
    <comment ref="S50" authorId="11"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mortar calculator https://www.inchcalculator.com/block-mortar-calculator/
1m2 = 13 blocks
260 blocks = 1740 lb mortar
13 blocks =87 lb or 39.46 kg of mortar
1m2 = 39.46 kg mortar
GWP from ICE database
</t>
        </r>
      </text>
    </comment>
    <comment ref="O51" authorId="1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includes concrete/steel emissions in A5. These emissions have been added to A1-A3 storage total</t>
        </r>
      </text>
    </comment>
    <comment ref="O59" authorId="1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Formula rationale:
m2 of wall area x 25% framing factor
Area of wood x depth of wood
=m3 
x GWP factor</t>
        </r>
      </text>
    </comment>
    <comment ref="O61" authorId="14"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Formual rationale:
Wall area x 0.25 framing factor
= m2 of stud area
Studs weigh 0.667kg/lineal m
1m2 of studs contains 31.5 m of studs
= 21 kg/m2
x EPD factor
</t>
        </r>
      </text>
    </comment>
    <comment ref="Z67" authorId="1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Formula follows this logic:
R3.7 per inch, so R1 = 0.27 inch = 0.00687 m per R1
0.00687 x R value x m2 = m3
x 60 kg/m3 = kg
/ 0.86 = kg of biogenic material
/0.5 = kg of carbon in material
x 3.67 factor to convert kgC to kgCO2</t>
        </r>
      </text>
    </comment>
    <comment ref="N69" authorId="16"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Includes A1-A3 plus A5
</t>
        </r>
      </text>
    </comment>
    <comment ref="N70" authorId="1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A1, A2, A3 + A5</t>
        </r>
      </text>
    </comment>
    <comment ref="N71" authorId="18"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R2.2 per inch for hempcrete
R1 = 0.4545” or 0.011545m
40.17kg/m2 @ 260mm = 1.784kg/m2 @ R1
40.17kg/m2 @ 10.24”
40.17kg/m2 @ R22.53
1.784kg/m2 @ R1</t>
        </r>
      </text>
    </comment>
    <comment ref="Z71" authorId="19"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Hemp storage
m2 x 0.011545 (thickness at R1) x 275 (kg/m3) x Rvalue x 0.4 (percentage of hemp by weight) x 0.45 (C content of hemp) x 3.67
Lime formula
m2 x 0.011545 x 275kg/m3 x R value * 0.6 (lime content by weight) x 0.44 (weight of CO2 in lime) x 0.5 (percentage reabsorbed)
molar mass of CACO3 = 100.0869
molar mass of CO2 = 44.01
44.01/100.0869 = 0.44
0.22 is half of the weight of the CO2 which is 0.44 of the CACO3
22% of the weight of the lime is reabsorbed CO2</t>
        </r>
      </text>
    </comment>
    <comment ref="W72" authorId="20"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molar mass of CACO3 = 100.0869
molar mass of CO2 = 44.01
44.01/100.0869 = 0.44
0.22 is half of the weight of the CO2 which is 0.44 of the CACO3
22% of the weight of the lime is reabsorbed CO2
</t>
        </r>
      </text>
    </comment>
    <comment ref="O73" authorId="2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 3.7 per inch
R1 = 0.27 inch
R1 = 0.00687 m
R value x 0.00687 x m2 x GWP</t>
        </r>
      </text>
    </comment>
    <comment ref="Z80" authorId="22"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 ref="M93" authorId="2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for ceramic tile is 3.75kgCO2/m2 for all raw materials. Clay is 70% of raw materials, =2.625kgCO2/m2 @ 10mm thick
2.625kg/0.01m3
262.5kg/m3</t>
        </r>
      </text>
    </comment>
    <comment ref="O93" authorId="2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0.1016 thick x 0.2 (20% clay by volume) x GWP</t>
        </r>
      </text>
    </comment>
    <comment ref="N100" authorId="2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A1, A2, A3 + A5</t>
        </r>
      </text>
    </comment>
    <comment ref="O102" authorId="26"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Formula rationale:
R value is 1.8/inch
R1 = 0.56 inch = 0.0141m
Rvalue x 0.0141 x m2 = m3
x GWP
</t>
        </r>
      </text>
    </comment>
    <comment ref="O105" authorId="27"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Framing factor of 0.25 from ASHRAE </t>
        </r>
      </text>
    </comment>
    <comment ref="AA105" authorId="28" shapeId="0">
      <text>
        <r>
          <rPr>
            <b/>
            <sz val="10"/>
            <color rgb="FF000000"/>
            <rFont val="Tahoma"/>
            <family val="2"/>
          </rPr>
          <t>Kelly Carmichael:</t>
        </r>
        <r>
          <rPr>
            <sz val="10"/>
            <color rgb="FF000000"/>
            <rFont val="Tahoma"/>
            <family val="2"/>
          </rPr>
          <t xml:space="preserve">
</t>
        </r>
        <r>
          <rPr>
            <sz val="10"/>
            <color rgb="FF000000"/>
            <rFont val="Tahoma"/>
            <family val="2"/>
          </rPr>
          <t xml:space="preserve">This is a fake number to test my formulas.
</t>
        </r>
        <r>
          <rPr>
            <sz val="10"/>
            <color rgb="FF000000"/>
            <rFont val="Tahoma"/>
            <family val="2"/>
          </rPr>
          <t xml:space="preserve">
</t>
        </r>
        <r>
          <rPr>
            <sz val="10"/>
            <color rgb="FF000000"/>
            <rFont val="Tahoma"/>
            <family val="2"/>
          </rPr>
          <t>Just a note to let you know that this cell is linked to my formula.</t>
        </r>
      </text>
    </comment>
    <comment ref="O106" authorId="29"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Framing factor of 0.25 from ASHRAE </t>
        </r>
      </text>
    </comment>
    <comment ref="AA106" authorId="28" shapeId="0">
      <text>
        <r>
          <rPr>
            <b/>
            <sz val="10"/>
            <color rgb="FF000000"/>
            <rFont val="Tahoma"/>
            <family val="2"/>
          </rPr>
          <t>Kelly Carmichael:</t>
        </r>
        <r>
          <rPr>
            <sz val="10"/>
            <color rgb="FF000000"/>
            <rFont val="Tahoma"/>
            <family val="2"/>
          </rPr>
          <t xml:space="preserve">
</t>
        </r>
        <r>
          <rPr>
            <sz val="10"/>
            <color rgb="FF000000"/>
            <rFont val="Tahoma"/>
            <family val="2"/>
          </rPr>
          <t xml:space="preserve">This is a fake number to test my formulas.
</t>
        </r>
        <r>
          <rPr>
            <sz val="10"/>
            <color rgb="FF000000"/>
            <rFont val="Tahoma"/>
            <family val="2"/>
          </rPr>
          <t xml:space="preserve">
</t>
        </r>
        <r>
          <rPr>
            <sz val="10"/>
            <color rgb="FF000000"/>
            <rFont val="Tahoma"/>
            <family val="2"/>
          </rPr>
          <t>Just a note to let you know that this cell is linked to my formula.</t>
        </r>
      </text>
    </comment>
    <comment ref="Z114" authorId="3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Formula follows this logic:
R3.7 per inch, so R1 = 0.27 inch = 0.00687 m per R1
0.00687 x R value x m2 = m3
x 60 kg/m3 = kg
/ 0.86 = kg of biogenic material
/0.5 = kg of carbon in material
x 3.67 factor to convert kgC to kgCO2</t>
        </r>
      </text>
    </comment>
    <comment ref="O115" authorId="31"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From LCA -3.654kg/m2 @ 0.2m thick (7.874 inches)
R-3.7/inch from NatureFibre data sheet
R3.7 x 7.874 inch = R29.134
R1 = 0.272 inch (0.0069 m)
-3.654 kgCO2/m2 @ 0.2m
-0.126 kgCO2/m2 @ 0.0069 m
-0.126kgCO2/m2 @ R1
=m2 x -0.126 x R value
</t>
        </r>
      </text>
    </comment>
    <comment ref="N117" authorId="3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A1, A2, A3 + A5</t>
        </r>
      </text>
    </comment>
    <comment ref="N119" authorId="3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R2.2 per inch for hempcrete
R1 = 0.4545” or 0.011545m
40.17kg/m2 @ 260mm = 1.784kg/m2 @ R1
40.17kg/m2 @ 10.24”
40.17kg/m2 @ R22.53
1.784kg/m2 @ R1</t>
        </r>
      </text>
    </comment>
    <comment ref="Z119" authorId="3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Hemp storage
m2 x 0.011545 (thickness at R1) x 275 (kg/m3) x Rvalue x 0.4 (percentage of hemp by weight) x 0.45 (C content of hemp) x 3.67
Lime formula
m2 x 0.011545 x 275kg/m3 x R value * 0.6 (lime content by weight) x 0.44 (weight of CO2 in lime) x 0.5 (percentage reabsorbed)
molar mass of CACO3 = 100.0869
molar mass of CO2 = 44.01
44.01/100.0869 = 0.44
0.22 is half of the weight of the CO2 which is 0.44 of the CACO3
22% of the weight of the lime is reabsorbed CO2</t>
        </r>
      </text>
    </comment>
    <comment ref="O120" authorId="3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18% framing factor based on 32” OC frame spacing to fit bale</t>
        </r>
      </text>
    </comment>
    <comment ref="S120" authorId="36"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0.3556m (14”) bale thickness x GWP
</t>
        </r>
      </text>
    </comment>
    <comment ref="Z120" authorId="3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0.3556m (14”) x 120kg/m3 for straw bale (7.5 pcf from US code) x avg carbon factor from Phyllis database x 3.67</t>
        </r>
      </text>
    </comment>
    <comment ref="O127" authorId="38"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 3.7 per inch
R1 = 0.27 inch
R1 = 0.00687 m
R value x 0.00687 x m2 x GWP</t>
        </r>
      </text>
    </comment>
    <comment ref="O139" authorId="39"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 brace per 6m2 of building area
1 brace weighs 1.38 kg
m2 / 6 x 1.38 x GWP</t>
        </r>
      </text>
    </comment>
    <comment ref="O146" authorId="4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Nexcem material is 550kg/m3
One 14” block is 17 kg
550/17=32.35 blocks per m3 of material
(m2/32.35)*GWP (in kg/m3)</t>
        </r>
      </text>
    </comment>
    <comment ref="S146" authorId="4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0.098 m3 fill per m2 of wall (from Nexcem specs)
x GWP</t>
        </r>
      </text>
    </comment>
    <comment ref="O149" authorId="4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includes concrete/steel emissions in A5. These emissions have been added to A1-A3 storage total</t>
        </r>
      </text>
    </comment>
    <comment ref="O150" authorId="4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0.3048 (12” in m) x 2000 (kg/m3 as per average in EREB book) * GWP</t>
        </r>
      </text>
    </comment>
    <comment ref="Z155" authorId="44"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 ref="O158" authorId="4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1550 kg/m3 from EPD
0.1025 m thick
20% void area per brick (0.8)
m2 x 0.1025 x 0.8 x 1550 x GWP</t>
        </r>
      </text>
    </comment>
    <comment ref="S165" authorId="46"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1400 kg/m3 from EPD
8mm thick = 0.008m
m2 x 0.008 x 1400 x GWP
</t>
        </r>
      </text>
    </comment>
    <comment ref="O166" authorId="47"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5/8” + 0.01588 m
1/4 volume of stucco is cement
Cement powder is 1440 kg/m3
m2 x 0.01588 / 4 is volume
x 1440 x GWP
</t>
        </r>
      </text>
    </comment>
    <comment ref="S166" authorId="48"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Sand is 1600kg/m3
m2 x 0.015875 x 1600 x GWP</t>
        </r>
      </text>
    </comment>
    <comment ref="O167" authorId="49"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Diathonite spec’s 3.7kg/m2 @ 10mm
4.625kg/m2 @ 12.7mm (1/2”)
m2 x 4.625 x GWP</t>
        </r>
      </text>
    </comment>
    <comment ref="Z167" authorId="5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Diathonite 4.625kg/m2 @ 12.7mm thick
Cork is 45% of mass
Cork is 55% carbon</t>
        </r>
      </text>
    </comment>
    <comment ref="O182" authorId="5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 framing factor (0.2)
length x height x depth
m x m x 0.0889
x 0.2 x GWP</t>
        </r>
      </text>
    </comment>
    <comment ref="AA182" authorId="28" shapeId="0">
      <text>
        <r>
          <rPr>
            <b/>
            <sz val="10"/>
            <color rgb="FF000000"/>
            <rFont val="Tahoma"/>
            <family val="2"/>
          </rPr>
          <t>Kelly Carmichael:</t>
        </r>
        <r>
          <rPr>
            <sz val="10"/>
            <color rgb="FF000000"/>
            <rFont val="Tahoma"/>
            <family val="2"/>
          </rPr>
          <t xml:space="preserve">
</t>
        </r>
        <r>
          <rPr>
            <sz val="10"/>
            <color rgb="FF000000"/>
            <rFont val="Tahoma"/>
            <family val="2"/>
          </rPr>
          <t xml:space="preserve">This is a fake number to test my formulas.
</t>
        </r>
        <r>
          <rPr>
            <sz val="10"/>
            <color rgb="FF000000"/>
            <rFont val="Tahoma"/>
            <family val="2"/>
          </rPr>
          <t xml:space="preserve">
</t>
        </r>
        <r>
          <rPr>
            <sz val="10"/>
            <color rgb="FF000000"/>
            <rFont val="Tahoma"/>
            <family val="2"/>
          </rPr>
          <t>Just a note to let you know that this cell is linked to my formula.</t>
        </r>
      </text>
    </comment>
    <comment ref="O183" authorId="52"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Formual rationale:
Wall area x 0.2 framing factor
= m2 of stud area
Studs weigh 0.667kg/m
1m2 of studs contains 31.5 m of studs
= 21 kg/m2
x EPD factor
</t>
        </r>
      </text>
    </comment>
    <comment ref="Z184" authorId="5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0.06033 m (2-3/8”) x 379 kg/m3 x 0.4675 (PHyllis avg for straw) x 3.67 (conv. to CO2)</t>
        </r>
      </text>
    </comment>
    <comment ref="Z190" authorId="54"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 ref="M196" authorId="5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for ceramic tile is 3.75kgCO2/m2 for all raw materials. Clay is 70% of raw materials, =2.625kgCO2/m2 @ 10mm thick
2.625kg/0.01m3
262.5kg/m3</t>
        </r>
      </text>
    </comment>
    <comment ref="O196" authorId="5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0.1016 thick x 0.2 (20% clay by volume) x GWP</t>
        </r>
      </text>
    </comment>
    <comment ref="W196" authorId="5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Lath is 5/16 x 1-1/2 inch with 3/8” spacing = 0.047625 m per strip
100m2 = 210 strips
1m2 = 2.1 strips
1m2 = 0.003024 m3
m2 x 0.003024 x GWP</t>
        </r>
      </text>
    </comment>
    <comment ref="O202" authorId="58"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250 m of joists per 100m2 @ 16” spacing
= 2.5m of joist per m2 of floor area
m2 x 2.5 / 10 x GWP</t>
        </r>
      </text>
    </comment>
    <comment ref="O203" authorId="59"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250 m of joists per 100m2 @ 16” spacing
= 2.5m of joist per m2 of floor area
3.25 m of wood per 1 m of joist length, 2x4 is 0.0889 m wide and 0.0381 deep
m2 x 2.5 = joist length
x 3.25 = lineal amount of wood
x 0.0889 x 0.0381
x GWP</t>
        </r>
      </text>
    </comment>
    <comment ref="O205" authorId="6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Can-Am joist specs say 10lb/ft of joist length = 14.88 kg/m
At 24” spacing, 1.7 m of joist per m2
m2 x 1.7 x 14.88 x GWP</t>
        </r>
      </text>
    </comment>
    <comment ref="O208" authorId="6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W10x33 beam is 33lb/ft = 49.1kg/m
m x 49.1 x GWP</t>
        </r>
      </text>
    </comment>
    <comment ref="Z229" authorId="6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11.02 (kg per m2 as per EPD) x 0.5 (50% carbon content) x 3.67 (conversion to CO2)</t>
        </r>
      </text>
    </comment>
    <comment ref="Z231" authorId="6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73% avg biogenic content
40% avg carbon content for biogenic materials
3 kg/m2</t>
        </r>
      </text>
    </comment>
    <comment ref="M234" authorId="6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for ceramic tile is 3.75kgCO2/m2 for all raw materials. Clay is 70% of raw materials, =2.625kgCO2/m2 @ 10mm thick
2.625kg/0.01m3
262.5kg/m3</t>
        </r>
      </text>
    </comment>
    <comment ref="O234" authorId="6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0.01905m (3/4”) thick x 0.2 (20% clay by volume) x GWP</t>
        </r>
      </text>
    </comment>
    <comment ref="S234" authorId="6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Sand assumed to be 100% of volume</t>
        </r>
      </text>
    </comment>
    <comment ref="Z242" authorId="6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11.02 (kg per m2 as per EPD) x 0.5 (50% carbon content) x 3.67 (conversion to CO2)</t>
        </r>
      </text>
    </comment>
    <comment ref="Z244" authorId="6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73% avg biogenic content
40% avg carbon content for biogenic materials
3 kg/m2</t>
        </r>
      </text>
    </comment>
    <comment ref="M247" authorId="6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for ceramic tile is 3.75kgCO2/m2 for all raw materials. Clay is 70% of raw materials, =2.625kgCO2/m2 @ 10mm thick
2.625kg/0.01m3
262.5kg/m3</t>
        </r>
      </text>
    </comment>
    <comment ref="O247" authorId="6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0.01905m (3/4”) thick x 0.2 (20% clay by volume) x GWP</t>
        </r>
      </text>
    </comment>
    <comment ref="S247" authorId="6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Sand assumed to be 100% of volume</t>
        </r>
      </text>
    </comment>
    <comment ref="Z255" authorId="6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11.02 (kg per m2 as per EPD) x 0.5 (50% carbon content) x 3.67 (conversion to CO2)</t>
        </r>
      </text>
    </comment>
    <comment ref="Z257" authorId="6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73% avg biogenic content
40% avg carbon content for biogenic materials
3 kg/m2</t>
        </r>
      </text>
    </comment>
    <comment ref="M260" authorId="6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for ceramic tile is 3.75kgCO2/m2 for all raw materials. Clay is 70% of raw materials, =2.625kgCO2/m2 @ 10mm thick
2.625kg/0.01m3
262.5kg/m3</t>
        </r>
      </text>
    </comment>
    <comment ref="O260" authorId="6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0.01905m (3/4”) thick x 0.2 (20% clay by volume) x GWP</t>
        </r>
      </text>
    </comment>
    <comment ref="S260" authorId="6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Sand assumed to be 100% of volume</t>
        </r>
      </text>
    </comment>
    <comment ref="Z268" authorId="6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11.02 (kg per m2 as per EPD) x 0.5 (50% carbon content) x 3.67 (conversion to CO2)</t>
        </r>
      </text>
    </comment>
    <comment ref="Z270" authorId="6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73% avg biogenic content
40% avg carbon content for biogenic materials
3 kg/m2</t>
        </r>
      </text>
    </comment>
    <comment ref="M273" authorId="6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for ceramic tile is 3.75kgCO2/m2 for all raw materials. Clay is 70% of raw materials, =2.625kgCO2/m2 @ 10mm thick
2.625kg/0.01m3
262.5kg/m3</t>
        </r>
      </text>
    </comment>
    <comment ref="O273" authorId="6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0.01905m (3/4”) thick x 0.2 (20% clay by volume) x GWP</t>
        </r>
      </text>
    </comment>
    <comment ref="S273" authorId="6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Sand assumed to be 100% of volume</t>
        </r>
      </text>
    </comment>
    <comment ref="Z281" authorId="6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11.02 (kg per m2 as per EPD) x 0.5 (50% carbon content) x 3.67 (conversion to CO2)</t>
        </r>
      </text>
    </comment>
    <comment ref="Z283" authorId="6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73% avg biogenic content
40% avg carbon content for biogenic materials
3 kg/m2</t>
        </r>
      </text>
    </comment>
    <comment ref="M286" authorId="6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EPD for ceramic tile is 3.75kgCO2/m2 for all raw materials. Clay is 70% of raw materials, =2.625kgCO2/m2 @ 10mm thick
2.625kg/0.01m3
262.5kg/m3</t>
        </r>
      </text>
    </comment>
    <comment ref="O286" authorId="6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m2 x 0.01905m (3/4”) thick x 0.2 (20% clay by volume) x GWP</t>
        </r>
      </text>
    </comment>
    <comment ref="S286" authorId="6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Sand assumed to be 100% of volume</t>
        </r>
      </text>
    </comment>
    <comment ref="Z293" authorId="6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Tectum is 3.5lb/ft = 17.09kg/m2
Tectum is 50% wood content
Wood is 50% carbon content
m2 x 17.09 x 0.5 x 0.5 x 3.67 CO2 factor</t>
        </r>
      </text>
    </comment>
    <comment ref="Z295" authorId="68"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 ref="Z304" authorId="6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Tectum is 3.5lb/ft = 17.09kg/m2
Tectum is 50% wood content
Wood is 50% carbon content
m2 x 17.09 x 0.5 x 0.5 x 3.67 CO2 factor</t>
        </r>
      </text>
    </comment>
    <comment ref="Z306" authorId="68"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 ref="Z315" authorId="6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Tectum is 3.5lb/ft = 17.09kg/m2
Tectum is 50% wood content
Wood is 50% carbon content
m2 x 17.09 x 0.5 x 0.5 x 3.67 CO2 factor</t>
        </r>
      </text>
    </comment>
    <comment ref="Z317" authorId="68"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 ref="Z326" authorId="6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Tectum is 3.5lb/ft = 17.09kg/m2
Tectum is 50% wood content
Wood is 50% carbon content
m2 x 17.09 x 0.5 x 0.5 x 3.67 CO2 factor</t>
        </r>
      </text>
    </comment>
    <comment ref="Z328" authorId="68"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 ref="Z337" authorId="6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Tectum is 3.5lb/ft = 17.09kg/m2
Tectum is 50% wood content
Wood is 50% carbon content
m2 x 17.09 x 0.5 x 0.5 x 3.67 CO2 factor</t>
        </r>
      </text>
    </comment>
    <comment ref="Z339" authorId="68"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m2 x thickness (0.0127) x434 kg/m3 (from EPD) x 0.5 (50% carbon content) x 3.67 (conversion to CO2
</t>
        </r>
      </text>
    </comment>
    <comment ref="O345" authorId="69"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170 m of joists per 100m2 @ 24” spacing
= 1.7m of joist per m2 of floor area
m2 x 1.7 / 10 x GWP</t>
        </r>
      </text>
    </comment>
    <comment ref="O346" authorId="7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170 m of joists per 100m2 @ 24” spacing
= 1.7m of joist per m2 of floor area
4.25 m of wood per 1 m of joist length, 2x4 is 0.0889 m wide and 0.0381 deep
m2 x 1.7 = joist length
x 4.25 = lineal amount of wood
x 0.0889 x 0.0381
x GWP</t>
        </r>
      </text>
    </comment>
    <comment ref="O357" authorId="7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250m of strapping per 100m2 at 16” centers
= 2.5m per 1m2
3.5”x0.75” = 0.0889x0.01905m
m2 x 2.5 x 0.0889 x 0.01905 x GWP</t>
        </r>
      </text>
    </comment>
    <comment ref="O359" authorId="7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 3.7 per inch
R1 = 0.27 inch
R1 = 0.00687 m
R value x 0.00687 x m2 x GWP</t>
        </r>
      </text>
    </comment>
    <comment ref="O364" authorId="7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2.5kgCO2/m2 @ 0.019 thick = 131.58 kgCO2/m3
Avg thickness of cedar roof 11/16” = 0.017462 m
m2 x 0.017462 x GWP</t>
        </r>
      </text>
    </comment>
    <comment ref="Z374" authorId="7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Formula follows this logic:
R3.7 per inch, so R1 = 0.27 inch = 0.00687 m per R1
0.00687 x R value x m2 = m3
x 60 kg/m3 = kg
/ 0.86 = kg of biogenic material
/0.5 = kg of carbon in material
x 3.67 factor to convert kgC to kgCO2</t>
        </r>
      </text>
    </comment>
    <comment ref="O375" authorId="75"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From LCA -3.654kg/m2 @ 0.2m thick (7.874 inches)
R-3.7/inch from NatureFibre data sheet
R3.7 x 7.874 inch = R29.134
R1 = 0.272 inch (0.0069 m)
-3.654 kgCO2/m2 @ 0.2m
-0.126 kgCO2/m2 @ 0.0069 m
-0.126kgCO2/m2 @ R1
=m2 x -0.126 x R value
</t>
        </r>
      </text>
    </comment>
    <comment ref="N379" authorId="7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R2.2 per inch for hempcrete
R1 = 0.4545” or 0.011545m
40.17kg/m2 @ 260mm = 1.784kg/m2 @ R1
40.17kg/m2 @ 10.24”
40.17kg/m2 @ R22.53
1.784kg/m2 @ R1</t>
        </r>
      </text>
    </comment>
    <comment ref="Z379" authorId="7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Hemp storage
m2 x 0.011545 (thickness at R1) x 275 (kg/m3) x Rvalue x 0.4 (percentage of hemp by weight) x 0.45 (C content of hemp) x 3.67
Lime formula
m2 x 0.011545 x 275kg/m3 x R value * 0.6 (lime content by weight) x 0.44 (weight of CO2 in lime) x 0.5 (percentage reabsorbed)
molar mass of CACO3 = 100.0869
molar mass of CO2 = 44.01
44.01/100.0869 = 0.44
0.22 is half of the weight of the CO2 which is 0.44 of the CACO3
22% of the weight of the lime is reabsorbed CO2</t>
        </r>
      </text>
    </comment>
  </commentList>
</comments>
</file>

<file path=xl/sharedStrings.xml><?xml version="1.0" encoding="utf-8"?>
<sst xmlns="http://schemas.openxmlformats.org/spreadsheetml/2006/main" count="4101" uniqueCount="479">
  <si>
    <t>INSTRUCTIONS ➜</t>
  </si>
  <si>
    <t>SECTION 1 ➜</t>
  </si>
  <si>
    <t>PROJECT TITLE</t>
  </si>
  <si>
    <t>COMPANY NAME</t>
  </si>
  <si>
    <t>PROJECT MANAGER</t>
  </si>
  <si>
    <t>CONTACT INFORMATION</t>
  </si>
  <si>
    <t>PROJECT INFORMATION</t>
  </si>
  <si>
    <t>SECTION 2 ➜</t>
  </si>
  <si>
    <t>BUILDING DIMENSION CALCULATOR</t>
  </si>
  <si>
    <t>COMPONENT</t>
  </si>
  <si>
    <t>CALCULATION APPLIES TO THESE ELEMENTS</t>
  </si>
  <si>
    <t>FOOTING</t>
  </si>
  <si>
    <t>BEAMS</t>
  </si>
  <si>
    <t>FOUNDATION WALL AREA</t>
  </si>
  <si>
    <t>FOUNDATION SLAB AREA</t>
  </si>
  <si>
    <t>EXTERIOR WALL AREA</t>
  </si>
  <si>
    <t>INTERIOR WALLS</t>
  </si>
  <si>
    <t>INTERIOR WALL AREA</t>
  </si>
  <si>
    <t>BASEMENT FINISHED FLOOR AREA</t>
  </si>
  <si>
    <t>BASEMENT CEILING AREA</t>
  </si>
  <si>
    <t>WINDOW AREA</t>
  </si>
  <si>
    <t>FIRST LEVEL CEILING AREA</t>
  </si>
  <si>
    <t>SECOND LEVEL CEILING AREA</t>
  </si>
  <si>
    <t>ROOF SURFACE AREA</t>
  </si>
  <si>
    <t>Information carries over from TABS</t>
  </si>
  <si>
    <t>Total wall area (not including windows and doors)</t>
  </si>
  <si>
    <t>Total wall area (include gable area, exclude window &amp; door openings)</t>
  </si>
  <si>
    <t>FIRST LEVEL FLOOR AREA</t>
  </si>
  <si>
    <t>SECOND LEVEL FLOOR AREA</t>
  </si>
  <si>
    <t>Framing, insulation, exterior continuous insulation, structural sheathing, cladding</t>
  </si>
  <si>
    <t>Basement ceiling</t>
  </si>
  <si>
    <t xml:space="preserve">First level ceiling, roof insulation for one-story </t>
  </si>
  <si>
    <t xml:space="preserve">Second level ceiling, roof insulation for two-story </t>
  </si>
  <si>
    <t>Roof framing, roof sheathing, roofing</t>
  </si>
  <si>
    <t>SECTION 3 ➜</t>
  </si>
  <si>
    <t xml:space="preserve">   </t>
  </si>
  <si>
    <t>Concrete - average</t>
  </si>
  <si>
    <t>Concrete – 35-50% SCM content</t>
  </si>
  <si>
    <t>EPD 1</t>
  </si>
  <si>
    <t>UNITS</t>
  </si>
  <si>
    <t>kgCO2e</t>
  </si>
  <si>
    <t>EPD#</t>
  </si>
  <si>
    <t>EPD 2</t>
  </si>
  <si>
    <t>EPD 3</t>
  </si>
  <si>
    <t>EPD AVE.</t>
  </si>
  <si>
    <t>CO2 STORAGE</t>
  </si>
  <si>
    <t>SUB TOTAL</t>
  </si>
  <si>
    <t xml:space="preserve"> QUANTITY</t>
  </si>
  <si>
    <t>8” block/CMU</t>
  </si>
  <si>
    <t>10” block/CMU</t>
  </si>
  <si>
    <t>EXTERIOR CONTINUOUS INSULATION</t>
  </si>
  <si>
    <t>Mineral wool</t>
  </si>
  <si>
    <t>XPS foam</t>
  </si>
  <si>
    <t>EPS foam</t>
  </si>
  <si>
    <t>INTERIOR FRAMING</t>
  </si>
  <si>
    <t>2X4</t>
  </si>
  <si>
    <t>2X6</t>
  </si>
  <si>
    <t>2X8</t>
  </si>
  <si>
    <t>INTERIOR INSULATION</t>
  </si>
  <si>
    <t>Cellulose, dense-packed</t>
  </si>
  <si>
    <t>Hemp fiber</t>
  </si>
  <si>
    <t>INTERIOR FINISH</t>
  </si>
  <si>
    <t>Drywall ½”</t>
  </si>
  <si>
    <t>Drywall 5/8”</t>
  </si>
  <si>
    <t>MgO board ½”</t>
  </si>
  <si>
    <t xml:space="preserve">COMPONENT MATERIALS  FOR </t>
  </si>
  <si>
    <t>FOUNDATION WALL</t>
  </si>
  <si>
    <t>YOUR DATA</t>
  </si>
  <si>
    <t>REQUIRED UNITS FOR YOUR CALCULATION</t>
  </si>
  <si>
    <t>m</t>
  </si>
  <si>
    <t>m2</t>
  </si>
  <si>
    <t>R-Value:</t>
  </si>
  <si>
    <t>FOUNDATION SLAB</t>
  </si>
  <si>
    <t>BASEMENT SLAB</t>
  </si>
  <si>
    <t>3" Concrete - average</t>
  </si>
  <si>
    <t>3" Concrete – 35-50% SCM content</t>
  </si>
  <si>
    <t>4” Concrete - average</t>
  </si>
  <si>
    <t>4" Concrete – 35-50% SCM content</t>
  </si>
  <si>
    <t>6” Concrete - average</t>
  </si>
  <si>
    <t>6" Concrete – 35-50% SCM content</t>
  </si>
  <si>
    <t>SUB-SLAB INSULATION</t>
  </si>
  <si>
    <t>Mineral wool board</t>
  </si>
  <si>
    <t>EXTERIOR WALLS</t>
  </si>
  <si>
    <t>FRAMING</t>
  </si>
  <si>
    <t>Double 2X4</t>
  </si>
  <si>
    <t>INSULATION</t>
  </si>
  <si>
    <t>Cellulose - dense pack</t>
  </si>
  <si>
    <t>OSB</t>
  </si>
  <si>
    <t>STRUCTURAL SHEATHING</t>
  </si>
  <si>
    <t>Metal wind bracing</t>
  </si>
  <si>
    <t>CLADDING</t>
  </si>
  <si>
    <t xml:space="preserve">Wood siding 5/8” </t>
  </si>
  <si>
    <t xml:space="preserve">Wood siding 3/4” </t>
  </si>
  <si>
    <t>Fiber/cement</t>
  </si>
  <si>
    <t>FOUNDATION WALLS</t>
  </si>
  <si>
    <t>Steel 3.5"</t>
  </si>
  <si>
    <t>Drywall 1/2"</t>
  </si>
  <si>
    <t>Drywall 5/8"</t>
  </si>
  <si>
    <t>INTERIOR WALL CLADDING</t>
  </si>
  <si>
    <t>MgO board 1/2"</t>
  </si>
  <si>
    <t>FLOORS</t>
  </si>
  <si>
    <t>SPF 2X8</t>
  </si>
  <si>
    <t>SPF 2X10</t>
  </si>
  <si>
    <t>SPF 2X12</t>
  </si>
  <si>
    <t>Truss  12"</t>
  </si>
  <si>
    <t>SUB FLOOR</t>
  </si>
  <si>
    <t>SPF- 3/4"</t>
  </si>
  <si>
    <t>BASEMENT FLOORING</t>
  </si>
  <si>
    <t>Vinyl - adhesive</t>
  </si>
  <si>
    <t>Vinyl - click</t>
  </si>
  <si>
    <t>Cork - click</t>
  </si>
  <si>
    <t>Linoleum - click</t>
  </si>
  <si>
    <t>Tile</t>
  </si>
  <si>
    <t>Carpet</t>
  </si>
  <si>
    <t>FIRST FLOOR</t>
  </si>
  <si>
    <t>SECOND FLOOR</t>
  </si>
  <si>
    <t>CEILINGS</t>
  </si>
  <si>
    <t>BASEMENT CEILING</t>
  </si>
  <si>
    <t>Ceiling tiles / drop ceiling</t>
  </si>
  <si>
    <t>FIRST LEVEL CEILING</t>
  </si>
  <si>
    <t>ROOF</t>
  </si>
  <si>
    <t>ROOF FRAMING</t>
  </si>
  <si>
    <t>ROOF SHEATHING</t>
  </si>
  <si>
    <t>Strapping – 1x4 @ 16” OC</t>
  </si>
  <si>
    <t>ROOFING</t>
  </si>
  <si>
    <t>Cedar shake</t>
  </si>
  <si>
    <t>ROOF INSULATION</t>
  </si>
  <si>
    <t>Cellulose</t>
  </si>
  <si>
    <t>WINDOWS</t>
  </si>
  <si>
    <t>Vinyl – double pane</t>
  </si>
  <si>
    <t>Vinyl – triple pane</t>
  </si>
  <si>
    <t>Fiberglass – double pane</t>
  </si>
  <si>
    <t>Fiberglass – triple pane</t>
  </si>
  <si>
    <t>Wood – double pane</t>
  </si>
  <si>
    <t>Wood – triple pane</t>
  </si>
  <si>
    <t>Wood &amp; aluminum clad – double pane</t>
  </si>
  <si>
    <t>Wood &amp; aluminim clad – triple pane</t>
  </si>
  <si>
    <t>Please add R-Value where applicable THEN Choose a material option in each category from the following list:</t>
  </si>
  <si>
    <t>kg/m3</t>
  </si>
  <si>
    <t>EPD10092 - Ind avg benchmark CDN</t>
  </si>
  <si>
    <t>8” poured concrete - average</t>
  </si>
  <si>
    <t>8" poured concrete - 35-50% SCM content</t>
  </si>
  <si>
    <t>kg/m2 @ R 5.68</t>
  </si>
  <si>
    <t>4786060412.102.1 NAIMA</t>
  </si>
  <si>
    <t>4788721182.101.1 UL (Owens Corning)</t>
  </si>
  <si>
    <t>4786548101.101.1 UL (Dow Styrofoam)</t>
  </si>
  <si>
    <t>4787238561.101.1 UL (EPS Industry)</t>
  </si>
  <si>
    <t>13CA24184.102.1 North American softwood lumber average</t>
  </si>
  <si>
    <t>Steel stud 2x4</t>
  </si>
  <si>
    <t>Steel stud 2x6</t>
  </si>
  <si>
    <t>kg/kg</t>
  </si>
  <si>
    <t>EPD10057 Clark Dietrich ProStud</t>
  </si>
  <si>
    <t>SCS-EPD-03838 Steel Recyling Inst.</t>
  </si>
  <si>
    <t>12CA169994.107.1 CertainTeed</t>
  </si>
  <si>
    <t>4788548937.101.1 Owens Corning Pink</t>
  </si>
  <si>
    <t>4786060412.101.1 NAIMA North America</t>
  </si>
  <si>
    <t>CIM-20191223-001 Sustainable Minds ind. Avg.</t>
  </si>
  <si>
    <t>Spray foam HFC</t>
  </si>
  <si>
    <t>Spray foam HFO</t>
  </si>
  <si>
    <t>EPD-087 ASTM</t>
  </si>
  <si>
    <t>EPD-085 ASTM</t>
  </si>
  <si>
    <t>Zampori et al, Environ. Sci. Technol. 2013, 47, 7413−7420</t>
  </si>
  <si>
    <t>4786663719.102.1 CertainTeed EasiLite</t>
  </si>
  <si>
    <t>kg/m2 (250kg/92.9m2)</t>
  </si>
  <si>
    <t>kg/m2 (317.4kg/92.9m2)</t>
  </si>
  <si>
    <t>FPI/GA/01/2014 North American gypsum boards</t>
  </si>
  <si>
    <t xml:space="preserve">kg/m2  </t>
  </si>
  <si>
    <t>SCS-EPD-04873 North American MgO</t>
  </si>
  <si>
    <t>4786060412.102.1 NAIMA Avg</t>
  </si>
  <si>
    <t>4786077032.101.1 UL (Owens Corning)</t>
  </si>
  <si>
    <t>EPD-MIS-20150019-IAA2-DE Misapor (Germany)</t>
  </si>
  <si>
    <t>2x8 Treated wood foundation</t>
  </si>
  <si>
    <t>ICF with 6” core &amp; average concrete</t>
  </si>
  <si>
    <t>ICF with 8" core &amp; 35-50% SCM content concrete</t>
  </si>
  <si>
    <t>ICF with 8” core &amp; average concrete</t>
  </si>
  <si>
    <t>ICF with 6" core &amp; 35-50% SCM content concrete</t>
  </si>
  <si>
    <t>Nexcem LCA</t>
  </si>
  <si>
    <t>Nexcem 12” R-22 &amp; average concrete</t>
  </si>
  <si>
    <t>Nexcem 12" R-22 &amp; 35-50% SCM content concrete</t>
  </si>
  <si>
    <t>Nexcem 14” R-28 &amp; average concrete</t>
  </si>
  <si>
    <t>Nexcem 14" R-28 &amp; 35-50% SCM content concrete</t>
  </si>
  <si>
    <t>13CA24184.103.1 N.A. avg</t>
  </si>
  <si>
    <t>kg/1000 board feet</t>
  </si>
  <si>
    <t>4787108620.103.1 (Vinyl Siding Institute)</t>
  </si>
  <si>
    <t>13CA24184.102.1 N.A. softwood lumber avg</t>
  </si>
  <si>
    <t>4787319688.101.1 American Wood Council</t>
  </si>
  <si>
    <t>Wood fiberboard - North America</t>
  </si>
  <si>
    <t>Wood fiberboard - Europe</t>
  </si>
  <si>
    <t>EPD-GTX-20140222-IBC2-EN</t>
  </si>
  <si>
    <t>EPD-STE-20150327-IBD1-EN</t>
  </si>
  <si>
    <t>EPD­PAV­2014197­CBG1­DE</t>
  </si>
  <si>
    <t>13CA24184.101.1 North American OSB</t>
  </si>
  <si>
    <t>WALL SYSTEMS</t>
  </si>
  <si>
    <t>SIP panel with 5.5" EPS foam</t>
  </si>
  <si>
    <t>ICF with 6" core &amp; average concrete</t>
  </si>
  <si>
    <t xml:space="preserve">ICF with 6" core &amp; 35-50% SCM content </t>
  </si>
  <si>
    <t>Nexcem ICF 14" (R28) with avg concrete</t>
  </si>
  <si>
    <t>Nexcem ICF 14" (R28) with 35-50% slag content</t>
  </si>
  <si>
    <t>BREG EN EPD 000002 UK ind. Avg.</t>
  </si>
  <si>
    <t>kg/kg (158kg/1000kg)</t>
  </si>
  <si>
    <t>Brick - clay</t>
  </si>
  <si>
    <t>Brick - cement</t>
  </si>
  <si>
    <t>Brick - calcium silicate</t>
  </si>
  <si>
    <t>EPD10051 MidWest block &amp; brick</t>
  </si>
  <si>
    <t>kg/m2 (280kg/100ft2)</t>
  </si>
  <si>
    <t>EPD-055 Arriscraft Brick</t>
  </si>
  <si>
    <t>4787108620.102.1 Industry avg</t>
  </si>
  <si>
    <t>kg/m2 (49.98kg/100ft2)</t>
  </si>
  <si>
    <t>4786662040.101.4 Cdn ind avg</t>
  </si>
  <si>
    <t>kg/m2 (1390kg/1000ft2)</t>
  </si>
  <si>
    <t>kg/m2 (1259kg/1000ft2)</t>
  </si>
  <si>
    <t>4786774590.103.1 MBMA</t>
  </si>
  <si>
    <t>kg/m2</t>
  </si>
  <si>
    <t>S-P-00669 SIL (Italy)</t>
  </si>
  <si>
    <t>MD-18011-EN ECO EPD 00000668 Cembrit</t>
  </si>
  <si>
    <t>kg/kg (1790kg/T)</t>
  </si>
  <si>
    <t>EPD-UAC-20130008-IAC1-EN UAC Germany</t>
  </si>
  <si>
    <t>kg/kg (673.22kg/T)</t>
  </si>
  <si>
    <t>kg/kg (692kg/T)</t>
  </si>
  <si>
    <t>EPD 034 ASTM Ind. Avg.</t>
  </si>
  <si>
    <t>kg/kg (7.58kg/T)</t>
  </si>
  <si>
    <t>Stucco (Type S, 5/8")</t>
  </si>
  <si>
    <t xml:space="preserve">TJI </t>
  </si>
  <si>
    <t>kg/10m</t>
  </si>
  <si>
    <t>13CA24184.106.1 N.A. avg</t>
  </si>
  <si>
    <t>Steel open web joist</t>
  </si>
  <si>
    <t>kg/kg (138T/T)</t>
  </si>
  <si>
    <t>4786052959.101.1 Steel Joist Inst. ind avg</t>
  </si>
  <si>
    <t>Steel - 10" 33lb/ft</t>
  </si>
  <si>
    <t>4 ply 2x10</t>
  </si>
  <si>
    <t>LVL – 3.5” x 9-1/4”</t>
  </si>
  <si>
    <t>kg/kg (1.16T/T)</t>
  </si>
  <si>
    <t xml:space="preserve">4786979051.102.1 US avg. </t>
  </si>
  <si>
    <t xml:space="preserve">13CA24184.105.1 N.A. avg. </t>
  </si>
  <si>
    <t>OSB 5/8"</t>
  </si>
  <si>
    <t>1st plus 2nd</t>
  </si>
  <si>
    <t>1st plus 2nd m2</t>
  </si>
  <si>
    <t>OSB 7/16"</t>
  </si>
  <si>
    <t>Plywood 1/2"</t>
  </si>
  <si>
    <t>Vinyl tile - adhesive</t>
  </si>
  <si>
    <t>Luxury vinyl</t>
  </si>
  <si>
    <t>12CA56057.104.1 Vinyl tile ind avg</t>
  </si>
  <si>
    <t>SCS-EPD-03635 Karndean</t>
  </si>
  <si>
    <t>4787521006.117.1 Interface</t>
  </si>
  <si>
    <t>FPInnovations Eastern Canadian avg.</t>
  </si>
  <si>
    <t>EPD-ERF-20180184-CCI1-EN European avg</t>
  </si>
  <si>
    <t>EPD-0002 Armstrong</t>
  </si>
  <si>
    <t>12CA64879.101.1 Forbo Marmoleum</t>
  </si>
  <si>
    <t>Linoleum - sheet</t>
  </si>
  <si>
    <t>Tile - ceramic</t>
  </si>
  <si>
    <t xml:space="preserve">Linoleum - sheet </t>
  </si>
  <si>
    <t>13CA29936.101.1 Tarkett</t>
  </si>
  <si>
    <t>4786483078.101.1 N.A. ind avg</t>
  </si>
  <si>
    <t>EC3 average for 159 samples</t>
  </si>
  <si>
    <t>kg/m2 (1.16kg/ft2)</t>
  </si>
  <si>
    <t>EC3 average of 164 samples</t>
  </si>
  <si>
    <t>Wood wool panels (Tectum)</t>
  </si>
  <si>
    <t>Drop ceiling tiles (incl. frame and suspension)</t>
  </si>
  <si>
    <t>4786828541.102.1 Armstrong Tectum</t>
  </si>
  <si>
    <t xml:space="preserve">Truss </t>
  </si>
  <si>
    <t>4787168709.101.1 Asphalt Mfrs Assn ind avg</t>
  </si>
  <si>
    <t>Asphalt shingles (incl. 1 replacement)</t>
  </si>
  <si>
    <t xml:space="preserve">Steel </t>
  </si>
  <si>
    <t>FPInnovations, Cdn western red cedar, June 2016</t>
  </si>
  <si>
    <t>kg/m3 (2.5 kg/m2 @ 0.019m thick)</t>
  </si>
  <si>
    <t>Hemp fiber batt</t>
  </si>
  <si>
    <t>EPD- 038 ASTM Ind. Avg.</t>
  </si>
  <si>
    <t>kg/m2 (358kg/1000ft2)</t>
  </si>
  <si>
    <t>ICE average</t>
  </si>
  <si>
    <t>ICE average x 1.33</t>
  </si>
  <si>
    <t>Anderson Fibrex double pane</t>
  </si>
  <si>
    <t xml:space="preserve">4786100242.101.1 Anderson Fibrex </t>
  </si>
  <si>
    <t>IsoSpan ICF</t>
  </si>
  <si>
    <t xml:space="preserve">ECO EPD Ref. No. 00000515 </t>
  </si>
  <si>
    <t>Watershed CMU</t>
  </si>
  <si>
    <t>kg/block</t>
  </si>
  <si>
    <t>Watershed LCA</t>
  </si>
  <si>
    <t>ICE database 1:1:6 mortar</t>
  </si>
  <si>
    <t>Hempcrete</t>
  </si>
  <si>
    <t>Boutin et al LCA</t>
  </si>
  <si>
    <t>kg/m2 @ R1 (40.17 kg/m2@260mm)</t>
  </si>
  <si>
    <t>kg/m2@R1 (46.63 kg/m2@300mm)</t>
  </si>
  <si>
    <t>LCA Ip/Miller 2012</t>
  </si>
  <si>
    <t>LCA Arrigoni et al 2017</t>
  </si>
  <si>
    <t>kg/m2@R1 (48.47kg/m2@250mm)</t>
  </si>
  <si>
    <t>Cdn avg Athena EPD 2016</t>
  </si>
  <si>
    <t>Wood 3/4" softwood</t>
  </si>
  <si>
    <t>Wood 1/2" softwood</t>
  </si>
  <si>
    <t>Hempcrete @ R2.2/in, 275kg/m3</t>
  </si>
  <si>
    <t>Calculate area of one side of all interior walls</t>
  </si>
  <si>
    <t xml:space="preserve">m2 </t>
  </si>
  <si>
    <t>AVG or SUM (Blue)</t>
  </si>
  <si>
    <t>Foam Glass (Glavel)</t>
  </si>
  <si>
    <t>Glass mat gypsum 1/2"</t>
  </si>
  <si>
    <t>4" Adobe/clay floor</t>
  </si>
  <si>
    <t xml:space="preserve">4786483078.101.1 US avg tile floor </t>
  </si>
  <si>
    <t xml:space="preserve">EPD-059 + Climate Earth/Vulcan + NRMCAEPD: 10020 </t>
  </si>
  <si>
    <t xml:space="preserve">kg/m3 (6.37kg/T) </t>
  </si>
  <si>
    <t>Ecococon Straw Panels</t>
  </si>
  <si>
    <t xml:space="preserve">kg/m2 </t>
  </si>
  <si>
    <t>VTT-CRM-158424-18</t>
  </si>
  <si>
    <t>SIP panel with 9" EPS foam</t>
  </si>
  <si>
    <t>Straw bale in double 2x4 framing</t>
  </si>
  <si>
    <t>EPD-FASBA-2014-1-ECOINVENT EPD Ref. No. 00000072</t>
  </si>
  <si>
    <t>Strammit LCA</t>
  </si>
  <si>
    <t>Compressed straw panel @ 2-3/8" &amp; 379kg/m3</t>
  </si>
  <si>
    <t>Clay plaster 3/4" on wood lath</t>
  </si>
  <si>
    <t>Clay flooring 3/4"</t>
  </si>
  <si>
    <t>Hardwood 3/4" (unfinished)</t>
  </si>
  <si>
    <t>Softwood - 3/4" (unfinished)</t>
  </si>
  <si>
    <t>Softwood 3/4"(unfinished)</t>
  </si>
  <si>
    <t>Hemp fiber batts</t>
  </si>
  <si>
    <t>SIP Panel R-60</t>
  </si>
  <si>
    <t xml:space="preserve">SIP Panel R-50 </t>
  </si>
  <si>
    <t>EPDM membrane 60mils</t>
  </si>
  <si>
    <t>4786842353.103.1 US ind avg</t>
  </si>
  <si>
    <t>Polyiso foam</t>
  </si>
  <si>
    <t>EPD10042 NSF ind. Avg.</t>
  </si>
  <si>
    <t xml:space="preserve">EPD10043 UL ind. Avg. </t>
  </si>
  <si>
    <t>Hempcrete loose fill (200kg/m3)</t>
  </si>
  <si>
    <t>CLT 3-1/2"</t>
  </si>
  <si>
    <t>Nordic Structures, FPInnovations EPD</t>
  </si>
  <si>
    <t>Structurlam, FPInnovations EPD</t>
  </si>
  <si>
    <t>kg/m2 (3492.7kg/93m2)</t>
  </si>
  <si>
    <t>4786652606.101.1 Petersen</t>
  </si>
  <si>
    <t>ECO-KAL-00010101-1107 Kalzip</t>
  </si>
  <si>
    <t>kg/m2 (1263.9kg/93m2)</t>
  </si>
  <si>
    <t xml:space="preserve">kg/m2 (63.42kg/100ft2) </t>
  </si>
  <si>
    <t>4787108620.103.1 Industry avg</t>
  </si>
  <si>
    <t>Lime/Cork Plaster 1/2"</t>
  </si>
  <si>
    <t>S-P-00838 Diathonite</t>
  </si>
  <si>
    <t>https://us04web.zoom.us/j/5515083823</t>
  </si>
  <si>
    <t>-0.126kg/m2 @ R1 (-3.654 kg/m2 @ 0.2m)</t>
  </si>
  <si>
    <t xml:space="preserve"> PERCENTAGE</t>
  </si>
  <si>
    <t>%</t>
  </si>
  <si>
    <t>BUILDING TYPE</t>
  </si>
  <si>
    <t>DATE OF CONSTRUCTION</t>
  </si>
  <si>
    <t>PROJECT CERTIFICATIONS</t>
  </si>
  <si>
    <t xml:space="preserve"> SELECTION</t>
  </si>
  <si>
    <t xml:space="preserve">Please add R-Value where applicable THEN Choose a material option in each category from the following list.  If you plan to use more than one material in any component, please indicate the percentage (only for the materials you choose). </t>
  </si>
  <si>
    <t>SUB-FLOOR AREA</t>
  </si>
  <si>
    <t>FLOOR FRAMING</t>
  </si>
  <si>
    <t xml:space="preserve">Project Carbon Content </t>
  </si>
  <si>
    <t>Builders for Climate Action Material Emissions Calculator</t>
  </si>
  <si>
    <t>Please add R-Value where applicable THEN Choose a material option in each category from the following list.  If you plan to use more than one material in any component, please indicate the percentage for each material. You must ensure the total percentage is 100%.</t>
  </si>
  <si>
    <t>FLOOR SUPPORT BEAMS</t>
  </si>
  <si>
    <t>Wall framing and cladding</t>
  </si>
  <si>
    <t>PLYWOOD 5/8"</t>
  </si>
  <si>
    <t>Beams used to support floor systems</t>
  </si>
  <si>
    <t>Basement slab, sub-slab insulation</t>
  </si>
  <si>
    <t>Wood 1/2" softwood - Sustainably harvested</t>
  </si>
  <si>
    <t>Wood 3/4" softwood - Sustainably harvested</t>
  </si>
  <si>
    <t>Plywood 1/2" - Sustainably harvested</t>
  </si>
  <si>
    <t>Wood 5/8" softwood - Sustainably harvested</t>
  </si>
  <si>
    <t>SPF- 3/4" - Sustainably harvested</t>
  </si>
  <si>
    <t>Hardwood 3/4" (unfinished), Sustainably harvested</t>
  </si>
  <si>
    <t>ICE Database V3</t>
  </si>
  <si>
    <t>ICE Database V4</t>
  </si>
  <si>
    <t>Rammed earth - double 6" wythes (8% stabilizer)</t>
  </si>
  <si>
    <t>Rammed earth - double 8" wythes (8% stabilizer)</t>
  </si>
  <si>
    <t>Wood - 3/4" softwood</t>
  </si>
  <si>
    <t>Wood - 1/2" softwood</t>
  </si>
  <si>
    <t>Wood fiberboard 1-1/2" - Europe</t>
  </si>
  <si>
    <t>Wood fiberboard 1-1/2" - North America</t>
  </si>
  <si>
    <t>GRAND TOTAL kgCO2e</t>
  </si>
  <si>
    <t>TOTAL kg of CO2e</t>
  </si>
  <si>
    <t>SELECTED MATERIAL kgCO2e CONTENT</t>
  </si>
  <si>
    <t>kgCO2e CONTENT</t>
  </si>
  <si>
    <t xml:space="preserve"> TOTAL CO2e CONTENT IN KG</t>
  </si>
  <si>
    <t>CITY/ PROV/STATE/COUNTRY</t>
  </si>
  <si>
    <t>Vinyl siding</t>
  </si>
  <si>
    <t>Steel panel</t>
  </si>
  <si>
    <t>Aluminum panel</t>
  </si>
  <si>
    <t>Polypropylene siding</t>
  </si>
  <si>
    <t>Canadian Softwood Lumber, Athena, March 2018 for CWC</t>
  </si>
  <si>
    <t>Eastern Canadian Softwood Lumber,Athena, March 2018 for CWC</t>
  </si>
  <si>
    <t>Canadian Plywood, Athena, May 2018 for CWC</t>
  </si>
  <si>
    <t>Athena, Canadian OSB, Sept. 2018, CWC</t>
  </si>
  <si>
    <t>Athena, Canadian Plywood, May 2018, CWC</t>
  </si>
  <si>
    <t>Athena, Canadian Softwood Lumber, March 2018, CWC</t>
  </si>
  <si>
    <t>Athena, Eastern Canadian Softwood Lumber, March 2018, CWC</t>
  </si>
  <si>
    <t>Athena, Canadian I Joists, April 2013, FP Innov.</t>
  </si>
  <si>
    <t>Athena, Canadian LVL, Sept 2108, CWC</t>
  </si>
  <si>
    <t>Athena Canadian OSB, Sept 2018, CWC</t>
  </si>
  <si>
    <t>Athena Canadian Plywood, Sept 2018, CWC</t>
  </si>
  <si>
    <t>Foundation wall, exterior continuous insulation, interior framing, interior insulation</t>
  </si>
  <si>
    <t>Footing (Can be found on the Foundation Wall Tab)</t>
  </si>
  <si>
    <t>Triple Decker Winner</t>
  </si>
  <si>
    <t>Boston, MA, USA</t>
  </si>
  <si>
    <t>THIRD LEVEL FLOOR AREA</t>
  </si>
  <si>
    <t>THIRD LEVEL CEILING AREA</t>
  </si>
  <si>
    <t>ADDITIONS</t>
  </si>
  <si>
    <t>ADD TO EXTERIOR WALLS</t>
  </si>
  <si>
    <r>
      <rPr>
        <b/>
        <u val="double"/>
        <sz val="16"/>
        <color theme="9" tint="0.59999389629810485"/>
        <rFont val="Roboto Black"/>
      </rPr>
      <t>SECTION 1</t>
    </r>
    <r>
      <rPr>
        <b/>
        <sz val="16"/>
        <color theme="0"/>
        <rFont val="Roboto Black"/>
      </rPr>
      <t xml:space="preserve">  Fill out Project Information (</t>
    </r>
    <r>
      <rPr>
        <b/>
        <sz val="16"/>
        <color theme="7" tint="0.59999389629810485"/>
        <rFont val="Roboto Black"/>
      </rPr>
      <t>YELLOW AREAS</t>
    </r>
    <r>
      <rPr>
        <b/>
        <sz val="16"/>
        <color theme="0"/>
        <rFont val="Roboto Black"/>
      </rPr>
      <t>)</t>
    </r>
  </si>
  <si>
    <r>
      <rPr>
        <b/>
        <u val="double"/>
        <sz val="16"/>
        <color theme="9" tint="0.59999389629810485"/>
        <rFont val="Roboto Black"/>
      </rPr>
      <t>SECTION 2</t>
    </r>
    <r>
      <rPr>
        <b/>
        <sz val="16"/>
        <color theme="0"/>
        <rFont val="Roboto Black"/>
      </rPr>
      <t xml:space="preserve">  Fill out the Building Dimension Calculator (</t>
    </r>
    <r>
      <rPr>
        <b/>
        <sz val="16"/>
        <color theme="7" tint="0.39997558519241921"/>
        <rFont val="Roboto Black"/>
      </rPr>
      <t>YELLOW AREAS</t>
    </r>
    <r>
      <rPr>
        <b/>
        <sz val="16"/>
        <color theme="0"/>
        <rFont val="Roboto Black"/>
      </rPr>
      <t>) to establish your working area.  This information will self-populate the corresponding Building Elements tabs.</t>
    </r>
  </si>
  <si>
    <r>
      <rPr>
        <b/>
        <u val="double"/>
        <sz val="16"/>
        <color theme="9" tint="0.59999389629810485"/>
        <rFont val="Roboto Black"/>
      </rPr>
      <t>SECTION 3</t>
    </r>
    <r>
      <rPr>
        <b/>
        <sz val="16"/>
        <color theme="0"/>
        <rFont val="Roboto Black"/>
      </rPr>
      <t xml:space="preserve">  Click on the BOTTOM TABS to select the Component Materials you plan to use in your building. If necessary, use the percentage area in </t>
    </r>
    <r>
      <rPr>
        <b/>
        <sz val="16"/>
        <color theme="7" tint="0.39997558519241921"/>
        <rFont val="Roboto Black"/>
      </rPr>
      <t>YELLOW</t>
    </r>
    <r>
      <rPr>
        <b/>
        <sz val="16"/>
        <color theme="0"/>
        <rFont val="Roboto Black"/>
      </rPr>
      <t>. NOTE: change your materials to reduce your carbon footprint.</t>
    </r>
  </si>
  <si>
    <r>
      <rPr>
        <b/>
        <u val="double"/>
        <sz val="16"/>
        <color theme="9" tint="0.59999389629810485"/>
        <rFont val="Roboto Black"/>
      </rPr>
      <t>SECTION 4</t>
    </r>
    <r>
      <rPr>
        <b/>
        <sz val="16"/>
        <color theme="0"/>
        <rFont val="Roboto Black"/>
      </rPr>
      <t xml:space="preserve">  Once you have finished choosing all of your materials, print out the all sheets on submit with your plans.</t>
    </r>
  </si>
  <si>
    <t>Slabless slab (2 layers 3/4" plywood)</t>
  </si>
  <si>
    <t>Spray foam open-cell</t>
  </si>
  <si>
    <t>THIRD LEVEL CEILING</t>
  </si>
  <si>
    <t>AdvanTech 1/2"</t>
  </si>
  <si>
    <t>Plywood 5/8"</t>
  </si>
  <si>
    <t>Plywood 3/4"</t>
  </si>
  <si>
    <t>AdvantTech 5/8"</t>
  </si>
  <si>
    <t>AdvanTech 3/4"</t>
  </si>
  <si>
    <t>FOUNDATION WALL EXTERIOR CONTINUOUS INSULATION</t>
  </si>
  <si>
    <t>FOUNDATION WALL INTERIOR FRAMING</t>
  </si>
  <si>
    <t>FOUNDATION WALL INTERIOR INSULATION</t>
  </si>
  <si>
    <t>FOUNDATION WALL INTERIOR FINISH</t>
  </si>
  <si>
    <t>EXTERIOR WALL FRAMING</t>
  </si>
  <si>
    <t>EXTERIOR WALL INSULATION</t>
  </si>
  <si>
    <t>EXTERIOR WALL CONTINUOUS INSULATION</t>
  </si>
  <si>
    <t>EXTERIOR WALL STRUCTURAL SHEATHING</t>
  </si>
  <si>
    <t>EXTERIOR WALL SYSTEMS</t>
  </si>
  <si>
    <t>EXTERIOR WALL CLADDING</t>
  </si>
  <si>
    <t>EXTERIOR WALL INTERIOR CLADDING</t>
  </si>
  <si>
    <t>INTERIOR WALL FRAMING</t>
  </si>
  <si>
    <t>FLOOR BEAMS</t>
  </si>
  <si>
    <t>FIRST FLOOR FLOORING</t>
  </si>
  <si>
    <t>SECOND FLOOR FLOORING</t>
  </si>
  <si>
    <t>THIRD FLOOR FLOORING</t>
  </si>
  <si>
    <t>WINDOW TYPE</t>
  </si>
  <si>
    <t>Additions - see Additions tab for inputs</t>
  </si>
  <si>
    <t xml:space="preserve">Third level ceiling, roof insulation for three-story </t>
  </si>
  <si>
    <t>ADDITIONS - BUILDING DIMENSION CALCULATOR</t>
  </si>
  <si>
    <t>FOURTH FLOOR FLOORING</t>
  </si>
  <si>
    <t>Roof framing, roof sheathing, roof insulation (flat or slope), roofing</t>
  </si>
  <si>
    <t>Third level ceiling</t>
  </si>
  <si>
    <t>AdvanTech 23/32"</t>
  </si>
  <si>
    <t>4786451831.101.1 UL - Huber/AdvanTech</t>
  </si>
  <si>
    <t>TPO membrane 60mils</t>
  </si>
  <si>
    <t>4786842353.102.1 SPRI Ave</t>
  </si>
  <si>
    <t>Spray foam open cell</t>
  </si>
  <si>
    <t>Spray foam HFC closed cell</t>
  </si>
  <si>
    <t>Spray foam HFO closed cell</t>
  </si>
  <si>
    <t>kg/m2 @ R 5.69</t>
  </si>
  <si>
    <t>FOURTH LEVEL FLOOR AREA</t>
  </si>
  <si>
    <t>FOURTH LEVEL CEILING AREA</t>
  </si>
  <si>
    <t xml:space="preserve">Fourth level ceiling, roof insulation for four-story </t>
  </si>
  <si>
    <t>*Calculated automatically - first, second, third, and fourth floor areas; enter unique area if required</t>
  </si>
  <si>
    <t>Basement flooring</t>
  </si>
  <si>
    <t>First level floor joists/framing, sub floor, flooring</t>
  </si>
  <si>
    <t>Second level floor joists/framing, sub-floor, flooring</t>
  </si>
  <si>
    <t>Third level floor joists/framing, sub-floor, flooring</t>
  </si>
  <si>
    <t>Fourth level floor joists/framing, sub-floor, flooring</t>
  </si>
  <si>
    <t>total floor area</t>
  </si>
  <si>
    <t>AdvanTech 19/32"</t>
  </si>
  <si>
    <t>AdvantTech 23/32"</t>
  </si>
  <si>
    <t>AdvanTech 7/8"</t>
  </si>
  <si>
    <t>FIRST FLOOR CEILING</t>
  </si>
  <si>
    <t>SECOND FLOOR CEILING</t>
  </si>
  <si>
    <t>THIRD FLOOR CEILING</t>
  </si>
  <si>
    <t>FOURTH FLOOR CEILING</t>
  </si>
  <si>
    <t>ft2</t>
  </si>
  <si>
    <t>ft3</t>
  </si>
  <si>
    <t>ft</t>
  </si>
  <si>
    <t xml:space="preserve">ft2 </t>
  </si>
  <si>
    <t>total wall surface area (inside of exterior and both sides of interior walls)</t>
  </si>
  <si>
    <t>total floor area, all floors</t>
  </si>
  <si>
    <t>kgCO2e/ft2</t>
  </si>
  <si>
    <t>TOTAL FLOOR AREA (ft2)</t>
  </si>
  <si>
    <t>Note: kg/ft2 comes from total kg divided by habitable floor area</t>
  </si>
  <si>
    <t>Cubic feet - Lineal feet x thickness x width</t>
  </si>
  <si>
    <t>Lineal feet of all floor support beams</t>
  </si>
  <si>
    <t>Square feet</t>
  </si>
  <si>
    <t>Square feet (excluding stair openings)</t>
  </si>
  <si>
    <t>Square feet (full dimensions of glazing units)</t>
  </si>
  <si>
    <t>Cubic feet - lineal feet x thickness x width</t>
  </si>
  <si>
    <t>Square feet (include total surface area)</t>
  </si>
  <si>
    <t>Three-level multi-unit residence</t>
  </si>
  <si>
    <t>Three Little Pigs Design/Build</t>
  </si>
  <si>
    <t>Porky Couchon</t>
  </si>
  <si>
    <t>PHIUS</t>
  </si>
  <si>
    <t>porky@threelittlepigsdb.com</t>
  </si>
  <si>
    <t>PLEASE NOTE: This calculator is not supported with updates or revisions, and is only valid for use with the 2020 Triple Decker Design Competition. DO NOT USE for any other design purpose or after December 2020 as the data may longer be accurate.</t>
  </si>
  <si>
    <t>GaBi LCI via Tally LCA based on 3'x4' Marvin Essential template</t>
  </si>
  <si>
    <t>Windows, including frames (full unit)</t>
  </si>
  <si>
    <t>Fiberglass (batt or blown-in)</t>
  </si>
  <si>
    <t>GaBi LCI via Tally LCA based on 3'x4' Marvin Essential template for glazing and cladding; NA softwood ave for wood (see SPF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</si>
</sst>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0.000"/>
    <numFmt numFmtId="166" formatCode="0.0"/>
    <numFmt numFmtId="167" formatCode="0.00000"/>
    <numFmt numFmtId="168" formatCode="0.000000"/>
    <numFmt numFmtId="169" formatCode="0.0000000"/>
    <numFmt numFmtId="170" formatCode="[$-F800]dddd\,\ mmmm\ dd\,\ yyyy"/>
  </numFmts>
  <fonts count="101">
    <font>
      <sz val="12"/>
      <color theme="1"/>
      <name val="Calibri"/>
      <family val="2"/>
      <scheme val="minor"/>
    </font>
    <font>
      <sz val="10"/>
      <name val="Arial"/>
      <family val="2"/>
    </font>
    <font>
      <sz val="12"/>
      <color theme="1"/>
      <name val="Calibri"/>
      <family val="2"/>
      <scheme val="minor"/>
    </font>
    <font>
      <b/>
      <sz val="15"/>
      <color theme="3"/>
      <name val="Calibri"/>
      <family val="2"/>
      <scheme val="minor"/>
    </font>
    <font>
      <b/>
      <sz val="12"/>
      <color theme="1"/>
      <name val="Roboto Black"/>
    </font>
    <font>
      <b/>
      <sz val="14"/>
      <color theme="4" tint="-0.499984740745262"/>
      <name val="Roboto Black"/>
    </font>
    <font>
      <b/>
      <sz val="14"/>
      <color theme="1"/>
      <name val="Roboto Black"/>
    </font>
    <font>
      <b/>
      <sz val="12"/>
      <color theme="4" tint="-0.249977111117893"/>
      <name val="Roboto Black"/>
    </font>
    <font>
      <b/>
      <sz val="12"/>
      <color rgb="FF000000"/>
      <name val="Roboto Black"/>
    </font>
    <font>
      <b/>
      <sz val="14"/>
      <color theme="0"/>
      <name val="Roboto Black"/>
    </font>
    <font>
      <sz val="14"/>
      <color theme="0"/>
      <name val="Calibri"/>
      <family val="2"/>
      <scheme val="minor"/>
    </font>
    <font>
      <b/>
      <sz val="18"/>
      <color theme="0"/>
      <name val="Roboto Black"/>
    </font>
    <font>
      <b/>
      <sz val="18"/>
      <color theme="1"/>
      <name val="Roboto Black"/>
    </font>
    <font>
      <sz val="12"/>
      <color theme="1"/>
      <name val="Arial"/>
      <family val="2"/>
    </font>
    <font>
      <b/>
      <sz val="32"/>
      <color theme="1"/>
      <name val="Roboto"/>
    </font>
    <font>
      <sz val="24"/>
      <color theme="1"/>
      <name val="Roboto Black"/>
    </font>
    <font>
      <sz val="55"/>
      <color theme="0"/>
      <name val="Roboto Black"/>
    </font>
    <font>
      <b/>
      <sz val="14"/>
      <color theme="1"/>
      <name val="Arial Bold"/>
    </font>
    <font>
      <b/>
      <sz val="16"/>
      <color theme="9" tint="-0.499984740745262"/>
      <name val="Arial Bold"/>
    </font>
    <font>
      <b/>
      <sz val="12"/>
      <color theme="0"/>
      <name val="Arial"/>
      <family val="2"/>
    </font>
    <font>
      <b/>
      <sz val="12"/>
      <color rgb="FFFFFFFF"/>
      <name val="Arial"/>
      <family val="2"/>
    </font>
    <font>
      <u/>
      <sz val="16"/>
      <color theme="1"/>
      <name val="Arial Bold"/>
    </font>
    <font>
      <sz val="14"/>
      <color theme="1"/>
      <name val="Arial Bold"/>
    </font>
    <font>
      <sz val="14"/>
      <color theme="1"/>
      <name val="Roboto Black"/>
    </font>
    <font>
      <sz val="12"/>
      <color theme="1"/>
      <name val="Arial Bold"/>
    </font>
    <font>
      <sz val="12"/>
      <color theme="0" tint="-4.9989318521683403E-2"/>
      <name val="Calibri"/>
      <family val="2"/>
      <scheme val="minor"/>
    </font>
    <font>
      <b/>
      <u/>
      <sz val="18"/>
      <color rgb="FFC00000"/>
      <name val="Arial Bold"/>
    </font>
    <font>
      <b/>
      <sz val="16"/>
      <color theme="1"/>
      <name val="Arial"/>
      <family val="2"/>
    </font>
    <font>
      <b/>
      <sz val="18"/>
      <color theme="1"/>
      <name val="Arial"/>
      <family val="2"/>
    </font>
    <font>
      <sz val="14"/>
      <color theme="1"/>
      <name val="Arial"/>
      <family val="2"/>
    </font>
    <font>
      <sz val="10"/>
      <color rgb="FF000000"/>
      <name val="Tahoma"/>
      <family val="2"/>
    </font>
    <font>
      <b/>
      <sz val="10"/>
      <color rgb="FF000000"/>
      <name val="Tahoma"/>
      <family val="2"/>
    </font>
    <font>
      <sz val="12"/>
      <color rgb="FF000000"/>
      <name val="Arial Bold"/>
    </font>
    <font>
      <sz val="12"/>
      <color rgb="FF000000"/>
      <name val="Calibri"/>
      <family val="2"/>
      <scheme val="minor"/>
    </font>
    <font>
      <sz val="16"/>
      <color rgb="FF000000"/>
      <name val="Arial"/>
      <family val="2"/>
    </font>
    <font>
      <sz val="12"/>
      <color rgb="FF000000"/>
      <name val="Arial"/>
      <family val="2"/>
    </font>
    <font>
      <sz val="8"/>
      <name val="Calibri"/>
      <family val="2"/>
      <scheme val="minor"/>
    </font>
    <font>
      <b/>
      <sz val="14"/>
      <color theme="1"/>
      <name val="Arial"/>
      <family val="2"/>
    </font>
    <font>
      <b/>
      <u/>
      <sz val="16"/>
      <color theme="1"/>
      <name val="Arial"/>
      <family val="2"/>
    </font>
    <font>
      <sz val="10"/>
      <color theme="1"/>
      <name val="Arial"/>
      <family val="2"/>
    </font>
    <font>
      <sz val="9"/>
      <color theme="1"/>
      <name val="ArialMT"/>
    </font>
    <font>
      <sz val="9"/>
      <color theme="1"/>
      <name val="Calibri"/>
      <family val="2"/>
      <scheme val="minor"/>
    </font>
    <font>
      <b/>
      <sz val="9"/>
      <color theme="0"/>
      <name val="Arial"/>
      <family val="2"/>
    </font>
    <font>
      <sz val="9"/>
      <color rgb="FF000000"/>
      <name val="Arial"/>
      <family val="2"/>
    </font>
    <font>
      <sz val="9"/>
      <color theme="1"/>
      <name val="Arial"/>
      <family val="2"/>
    </font>
    <font>
      <sz val="12"/>
      <color rgb="FF16355B"/>
      <name val="Calibri"/>
      <family val="2"/>
      <scheme val="minor"/>
    </font>
    <font>
      <sz val="14"/>
      <color rgb="FF000000"/>
      <name val="Arial Bold"/>
    </font>
    <font>
      <sz val="9"/>
      <color theme="1"/>
      <name val="Palatino Linotype"/>
      <family val="1"/>
    </font>
    <font>
      <b/>
      <sz val="14"/>
      <color theme="0"/>
      <name val="Arial"/>
      <family val="2"/>
    </font>
    <font>
      <b/>
      <sz val="12"/>
      <color theme="1"/>
      <name val="Calibri"/>
      <family val="2"/>
      <scheme val="minor"/>
    </font>
    <font>
      <sz val="14"/>
      <color rgb="FF000000"/>
      <name val="Arial"/>
      <family val="2"/>
    </font>
    <font>
      <b/>
      <sz val="12"/>
      <color theme="1"/>
      <name val="Arial"/>
      <family val="2"/>
    </font>
    <font>
      <b/>
      <sz val="14"/>
      <color rgb="FF000000"/>
      <name val="Arial Bold"/>
    </font>
    <font>
      <strike/>
      <sz val="12"/>
      <color theme="7" tint="0.79998168889431442"/>
      <name val="Calibri"/>
      <family val="2"/>
      <scheme val="minor"/>
    </font>
    <font>
      <sz val="8"/>
      <color theme="7" tint="0.79998168889431442"/>
      <name val="Arial"/>
      <family val="2"/>
    </font>
    <font>
      <b/>
      <sz val="16"/>
      <color rgb="FFC00000"/>
      <name val="Arial Bold"/>
    </font>
    <font>
      <strike/>
      <sz val="8"/>
      <color theme="7" tint="0.79998168889431442"/>
      <name val="Arial"/>
      <family val="2"/>
    </font>
    <font>
      <b/>
      <sz val="16"/>
      <color rgb="FFC00000"/>
      <name val="Arial"/>
      <family val="2"/>
    </font>
    <font>
      <sz val="14"/>
      <color theme="1"/>
      <name val="Calibri"/>
      <family val="2"/>
      <scheme val="minor"/>
    </font>
    <font>
      <b/>
      <sz val="18"/>
      <color rgb="FFC00000"/>
      <name val="Arial"/>
      <family val="2"/>
    </font>
    <font>
      <sz val="28"/>
      <color theme="1"/>
      <name val="Roboto Black"/>
    </font>
    <font>
      <u/>
      <sz val="12"/>
      <color theme="10"/>
      <name val="Calibri"/>
      <family val="2"/>
      <scheme val="minor"/>
    </font>
    <font>
      <b/>
      <sz val="34"/>
      <color theme="0"/>
      <name val="Roboto"/>
    </font>
    <font>
      <b/>
      <sz val="16"/>
      <color theme="1"/>
      <name val="Calibri"/>
      <family val="2"/>
      <scheme val="minor"/>
    </font>
    <font>
      <b/>
      <sz val="36"/>
      <color theme="1"/>
      <name val="Roboto Black"/>
    </font>
    <font>
      <sz val="36"/>
      <color theme="0"/>
      <name val="Roboto Black"/>
    </font>
    <font>
      <sz val="8"/>
      <color rgb="FFFFF2CC"/>
      <name val="Arial"/>
      <family val="2"/>
    </font>
    <font>
      <b/>
      <sz val="16"/>
      <color rgb="FF000000"/>
      <name val="Arial"/>
      <family val="2"/>
    </font>
    <font>
      <sz val="16"/>
      <color theme="0"/>
      <name val="Roboto Black"/>
    </font>
    <font>
      <b/>
      <sz val="18"/>
      <color rgb="FFC00000"/>
      <name val="Arial Bold"/>
    </font>
    <font>
      <b/>
      <sz val="12"/>
      <color rgb="FFC00000"/>
      <name val="Arial"/>
      <family val="2"/>
    </font>
    <font>
      <b/>
      <sz val="16"/>
      <color theme="1"/>
      <name val="Arial Bold"/>
    </font>
    <font>
      <sz val="16"/>
      <color theme="1"/>
      <name val="Arial Bold"/>
    </font>
    <font>
      <sz val="26"/>
      <color rgb="FFFF0000"/>
      <name val="Calibri"/>
      <family val="2"/>
      <scheme val="minor"/>
    </font>
    <font>
      <b/>
      <sz val="24"/>
      <color rgb="FFFF0000"/>
      <name val="Calibri"/>
      <family val="2"/>
      <scheme val="minor"/>
    </font>
    <font>
      <b/>
      <sz val="16"/>
      <color theme="1"/>
      <name val="Roboto Black"/>
    </font>
    <font>
      <sz val="16"/>
      <color theme="1"/>
      <name val="Arial"/>
      <family val="2"/>
    </font>
    <font>
      <sz val="16"/>
      <color theme="1"/>
      <name val="Calibri"/>
      <family val="2"/>
      <scheme val="minor"/>
    </font>
    <font>
      <b/>
      <sz val="16"/>
      <color rgb="FF000000"/>
      <name val="Roboto Black"/>
    </font>
    <font>
      <b/>
      <sz val="16"/>
      <color theme="0"/>
      <name val="Roboto Black"/>
    </font>
    <font>
      <b/>
      <u val="double"/>
      <sz val="16"/>
      <color theme="9" tint="0.59999389629810485"/>
      <name val="Roboto Black"/>
    </font>
    <font>
      <b/>
      <sz val="16"/>
      <color theme="7" tint="0.59999389629810485"/>
      <name val="Roboto Black"/>
    </font>
    <font>
      <b/>
      <sz val="16"/>
      <color theme="7" tint="0.39997558519241921"/>
      <name val="Roboto Black"/>
    </font>
    <font>
      <u/>
      <sz val="16"/>
      <color theme="10"/>
      <name val="Calibri"/>
      <family val="2"/>
      <scheme val="minor"/>
    </font>
    <font>
      <sz val="16"/>
      <color theme="1"/>
      <name val="Roboto Black"/>
    </font>
    <font>
      <sz val="12"/>
      <color theme="0"/>
      <name val="Calibri"/>
      <family val="2"/>
      <scheme val="minor"/>
    </font>
    <font>
      <strike/>
      <sz val="12"/>
      <color theme="0" tint="-4.9989318521683403E-2"/>
      <name val="Calibri"/>
      <family val="2"/>
      <scheme val="minor"/>
    </font>
    <font>
      <sz val="12"/>
      <color theme="1"/>
      <name val="Univers"/>
    </font>
    <font>
      <sz val="26"/>
      <color theme="1"/>
      <name val="Calibri"/>
      <family val="2"/>
      <scheme val="minor"/>
    </font>
    <font>
      <sz val="12"/>
      <color rgb="FF000000"/>
      <name val="Calibri"/>
      <family val="2"/>
    </font>
    <font>
      <sz val="18"/>
      <color rgb="FFC00000"/>
      <name val="Arial Bold"/>
    </font>
    <font>
      <sz val="16"/>
      <color theme="0"/>
      <name val="Arial"/>
      <family val="2"/>
    </font>
    <font>
      <b/>
      <sz val="16"/>
      <name val="Arial"/>
      <family val="2"/>
    </font>
    <font>
      <strike/>
      <sz val="12"/>
      <color theme="0"/>
      <name val="Calibri"/>
      <family val="2"/>
      <scheme val="minor"/>
    </font>
    <font>
      <b/>
      <sz val="14"/>
      <color theme="9" tint="0.59999389629810485"/>
      <name val="Arial Bold"/>
    </font>
    <font>
      <sz val="8"/>
      <color theme="0"/>
      <name val="Arial"/>
      <family val="2"/>
    </font>
    <font>
      <sz val="8"/>
      <color theme="0" tint="-4.9989318521683403E-2"/>
      <name val="Arial"/>
      <family val="2"/>
    </font>
    <font>
      <strike/>
      <sz val="8"/>
      <color theme="0"/>
      <name val="Arial"/>
      <family val="2"/>
    </font>
    <font>
      <sz val="12"/>
      <color theme="9" tint="0.59999389629810485"/>
      <name val="Calibri"/>
      <family val="2"/>
      <scheme val="minor"/>
    </font>
    <font>
      <b/>
      <sz val="26"/>
      <color rgb="FFFF0000"/>
      <name val="Calibri"/>
      <family val="2"/>
      <scheme val="minor"/>
    </font>
    <font>
      <b/>
      <sz val="18"/>
      <color rgb="FFFF0000"/>
      <name val="Calibri"/>
      <family val="2"/>
      <scheme val="minor"/>
    </font>
  </fonts>
  <fills count="33">
    <fill>
      <patternFill patternType="none"/>
    </fill>
    <fill>
      <patternFill patternType="gray125"/>
    </fill>
    <fill>
      <patternFill patternType="solid">
        <fgColor theme="6" tint="0.79998168889431442"/>
        <bgColor indexed="65"/>
      </patternFill>
    </fill>
    <fill>
      <patternFill patternType="solid">
        <fgColor theme="4" tint="-0.249977111117893"/>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9"/>
        <bgColor indexed="64"/>
      </patternFill>
    </fill>
    <fill>
      <patternFill patternType="solid">
        <fgColor theme="9"/>
        <bgColor rgb="FFFFFFFF"/>
      </patternFill>
    </fill>
    <fill>
      <patternFill patternType="solid">
        <fgColor theme="1" tint="0.34998626667073579"/>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7" tint="0.39997558519241921"/>
        <bgColor rgb="FF000000"/>
      </patternFill>
    </fill>
    <fill>
      <patternFill patternType="solid">
        <fgColor theme="7" tint="-0.249977111117893"/>
        <bgColor rgb="FF000000"/>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0"/>
        <bgColor rgb="FF000000"/>
      </patternFill>
    </fill>
    <fill>
      <patternFill patternType="solid">
        <fgColor rgb="FFC6E0B4"/>
        <bgColor rgb="FF000000"/>
      </patternFill>
    </fill>
    <fill>
      <patternFill patternType="solid">
        <fgColor rgb="FFFFE699"/>
        <bgColor rgb="FF000000"/>
      </patternFill>
    </fill>
    <fill>
      <patternFill patternType="solid">
        <fgColor rgb="FFF2F2F2"/>
        <bgColor rgb="FF000000"/>
      </patternFill>
    </fill>
    <fill>
      <patternFill patternType="solid">
        <fgColor theme="4" tint="0.59999389629810485"/>
        <bgColor indexed="64"/>
      </patternFill>
    </fill>
    <fill>
      <patternFill patternType="solid">
        <fgColor rgb="FFF693FF"/>
        <bgColor indexed="64"/>
      </patternFill>
    </fill>
    <fill>
      <patternFill patternType="solid">
        <fgColor theme="0" tint="-4.9989318521683403E-2"/>
        <bgColor rgb="FF000000"/>
      </patternFill>
    </fill>
    <fill>
      <patternFill patternType="solid">
        <fgColor rgb="FFFFFFFF"/>
        <bgColor rgb="FF000000"/>
      </patternFill>
    </fill>
    <fill>
      <patternFill patternType="solid">
        <fgColor rgb="FFFFFF00"/>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499984740745262"/>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4" tint="0.39997558519241921"/>
        <bgColor indexed="64"/>
      </patternFill>
    </fill>
  </fills>
  <borders count="2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thick">
        <color rgb="FF0B5394"/>
      </bottom>
      <diagonal/>
    </border>
    <border>
      <left/>
      <right/>
      <top style="thin">
        <color indexed="64"/>
      </top>
      <bottom style="thick">
        <color rgb="FF0B5394"/>
      </bottom>
      <diagonal/>
    </border>
    <border>
      <left/>
      <right style="thin">
        <color indexed="64"/>
      </right>
      <top style="thin">
        <color indexed="64"/>
      </top>
      <bottom style="thick">
        <color rgb="FF0B539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0" borderId="1" applyNumberFormat="0" applyFill="0" applyAlignment="0" applyProtection="0"/>
    <xf numFmtId="0" fontId="2" fillId="2" borderId="0" applyNumberFormat="0" applyBorder="0" applyAlignment="0" applyProtection="0"/>
    <xf numFmtId="164" fontId="2" fillId="0" borderId="0" applyFont="0" applyFill="0" applyBorder="0" applyAlignment="0" applyProtection="0"/>
    <xf numFmtId="0" fontId="61" fillId="0" borderId="0" applyNumberFormat="0" applyFill="0" applyBorder="0" applyAlignment="0" applyProtection="0"/>
  </cellStyleXfs>
  <cellXfs count="710">
    <xf numFmtId="0" fontId="0" fillId="0" borderId="0" xfId="0"/>
    <xf numFmtId="0" fontId="7" fillId="0" borderId="0" xfId="0" applyFont="1"/>
    <xf numFmtId="0" fontId="0" fillId="0" borderId="0" xfId="0" applyFill="1"/>
    <xf numFmtId="0" fontId="0" fillId="0" borderId="0" xfId="0" applyFont="1" applyFill="1"/>
    <xf numFmtId="0" fontId="6" fillId="0" borderId="0" xfId="2" applyFont="1" applyFill="1"/>
    <xf numFmtId="0" fontId="13" fillId="0" borderId="0" xfId="0" applyFont="1"/>
    <xf numFmtId="0" fontId="0" fillId="5" borderId="0" xfId="0" applyFill="1"/>
    <xf numFmtId="0" fontId="0" fillId="0" borderId="0" xfId="0" applyAlignment="1">
      <alignment wrapText="1"/>
    </xf>
    <xf numFmtId="0" fontId="0" fillId="0" borderId="0" xfId="0" applyAlignment="1">
      <alignment vertical="center"/>
    </xf>
    <xf numFmtId="0" fontId="0" fillId="6" borderId="0" xfId="0" applyFill="1"/>
    <xf numFmtId="0" fontId="9" fillId="8" borderId="0" xfId="2" applyFont="1" applyFill="1"/>
    <xf numFmtId="0" fontId="12" fillId="6" borderId="0" xfId="0" applyFont="1" applyFill="1"/>
    <xf numFmtId="0" fontId="0" fillId="10" borderId="0" xfId="0" applyFill="1"/>
    <xf numFmtId="0" fontId="13" fillId="0" borderId="0" xfId="0" applyFont="1" applyFill="1" applyAlignment="1">
      <alignment vertical="center" wrapText="1"/>
    </xf>
    <xf numFmtId="0" fontId="17" fillId="5" borderId="0" xfId="0" applyFont="1" applyFill="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12" borderId="0" xfId="0" applyFont="1" applyFill="1" applyAlignment="1">
      <alignment horizontal="center" vertical="center" wrapText="1"/>
    </xf>
    <xf numFmtId="0" fontId="19" fillId="4" borderId="0" xfId="0" applyFont="1" applyFill="1" applyAlignment="1">
      <alignment horizontal="center" vertical="center" wrapText="1"/>
    </xf>
    <xf numFmtId="0" fontId="20" fillId="13" borderId="0" xfId="0" applyFont="1" applyFill="1" applyAlignment="1">
      <alignment horizontal="center" vertical="center" wrapText="1"/>
    </xf>
    <xf numFmtId="0" fontId="20" fillId="14" borderId="0" xfId="0" applyFont="1" applyFill="1" applyAlignment="1">
      <alignment horizontal="center" vertical="center" wrapText="1"/>
    </xf>
    <xf numFmtId="0" fontId="17" fillId="10" borderId="0" xfId="0" applyFont="1" applyFill="1" applyAlignment="1">
      <alignment vertical="center"/>
    </xf>
    <xf numFmtId="0" fontId="0" fillId="6" borderId="0" xfId="0" applyFill="1" applyAlignment="1">
      <alignment vertical="center"/>
    </xf>
    <xf numFmtId="0" fontId="0" fillId="0" borderId="0" xfId="0" applyFill="1" applyAlignment="1">
      <alignment vertical="center"/>
    </xf>
    <xf numFmtId="0" fontId="0" fillId="15" borderId="0" xfId="0" applyFill="1"/>
    <xf numFmtId="0" fontId="21" fillId="15" borderId="0" xfId="0" applyFont="1" applyFill="1" applyAlignment="1">
      <alignment vertical="center"/>
    </xf>
    <xf numFmtId="0" fontId="22" fillId="0" borderId="0" xfId="0" applyFont="1"/>
    <xf numFmtId="0" fontId="22" fillId="5" borderId="0" xfId="0" applyFont="1" applyFill="1"/>
    <xf numFmtId="0" fontId="0" fillId="16" borderId="0" xfId="0" applyFill="1"/>
    <xf numFmtId="0" fontId="13" fillId="5" borderId="0" xfId="0" applyFont="1" applyFill="1"/>
    <xf numFmtId="0" fontId="13" fillId="6" borderId="0" xfId="0" applyFont="1" applyFill="1"/>
    <xf numFmtId="0" fontId="13" fillId="15" borderId="0" xfId="0" applyFont="1" applyFill="1"/>
    <xf numFmtId="0" fontId="24" fillId="15" borderId="0" xfId="0" applyFont="1" applyFill="1" applyAlignment="1">
      <alignment horizontal="center" vertical="center"/>
    </xf>
    <xf numFmtId="0" fontId="0" fillId="17" borderId="0" xfId="0" applyFill="1"/>
    <xf numFmtId="0" fontId="20" fillId="18" borderId="0" xfId="0" applyFont="1" applyFill="1" applyAlignment="1">
      <alignment horizontal="center" vertical="center" wrapText="1"/>
    </xf>
    <xf numFmtId="0" fontId="0" fillId="16" borderId="0" xfId="0" applyFill="1" applyBorder="1"/>
    <xf numFmtId="0" fontId="27" fillId="5" borderId="0" xfId="0" applyFont="1" applyFill="1"/>
    <xf numFmtId="0" fontId="29" fillId="5" borderId="0" xfId="0" applyFont="1" applyFill="1"/>
    <xf numFmtId="0" fontId="13" fillId="16" borderId="0" xfId="0" applyFont="1" applyFill="1"/>
    <xf numFmtId="0" fontId="22" fillId="16" borderId="0" xfId="0" applyFont="1" applyFill="1"/>
    <xf numFmtId="0" fontId="0" fillId="15" borderId="0" xfId="0" applyFill="1" applyBorder="1"/>
    <xf numFmtId="0" fontId="21" fillId="0" borderId="0" xfId="0" applyFont="1"/>
    <xf numFmtId="0" fontId="20" fillId="0" borderId="0" xfId="0" applyFont="1" applyFill="1" applyAlignment="1">
      <alignment horizontal="center" vertical="center" wrapText="1"/>
    </xf>
    <xf numFmtId="0" fontId="17" fillId="16" borderId="0" xfId="0" applyFont="1" applyFill="1" applyAlignment="1">
      <alignment vertical="center"/>
    </xf>
    <xf numFmtId="0" fontId="0" fillId="5" borderId="0" xfId="0" applyFill="1" applyBorder="1"/>
    <xf numFmtId="0" fontId="27" fillId="16" borderId="0" xfId="0" applyFont="1" applyFill="1"/>
    <xf numFmtId="0" fontId="0" fillId="0" borderId="2" xfId="0" applyBorder="1"/>
    <xf numFmtId="0" fontId="0" fillId="0" borderId="2" xfId="0" applyFill="1" applyBorder="1"/>
    <xf numFmtId="0" fontId="19" fillId="4" borderId="2"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20" fillId="14" borderId="2" xfId="0" applyFont="1" applyFill="1" applyBorder="1" applyAlignment="1">
      <alignment horizontal="center" vertical="center" wrapText="1"/>
    </xf>
    <xf numFmtId="0" fontId="19" fillId="12" borderId="2" xfId="0" applyFont="1" applyFill="1" applyBorder="1" applyAlignment="1">
      <alignment horizontal="center" vertical="center" wrapText="1"/>
    </xf>
    <xf numFmtId="0" fontId="0" fillId="5" borderId="2" xfId="0" applyFill="1" applyBorder="1"/>
    <xf numFmtId="0" fontId="34" fillId="0" borderId="0" xfId="0" applyFont="1"/>
    <xf numFmtId="0" fontId="0" fillId="0" borderId="2" xfId="0" applyFont="1" applyBorder="1"/>
    <xf numFmtId="0" fontId="0" fillId="5" borderId="2" xfId="0" applyFont="1" applyFill="1" applyBorder="1"/>
    <xf numFmtId="0" fontId="35" fillId="0" borderId="0" xfId="0" applyFont="1"/>
    <xf numFmtId="0" fontId="19" fillId="4" borderId="2" xfId="0" applyFont="1" applyFill="1" applyBorder="1" applyAlignment="1">
      <alignment horizontal="center" vertical="center" wrapText="1" shrinkToFit="1"/>
    </xf>
    <xf numFmtId="0" fontId="0" fillId="0" borderId="2" xfId="0" applyFont="1" applyBorder="1" applyAlignment="1">
      <alignment wrapText="1" shrinkToFit="1"/>
    </xf>
    <xf numFmtId="0" fontId="0" fillId="5" borderId="2" xfId="0" applyFont="1" applyFill="1" applyBorder="1" applyAlignment="1">
      <alignment wrapText="1" shrinkToFit="1"/>
    </xf>
    <xf numFmtId="0" fontId="35" fillId="0" borderId="0" xfId="0" applyFont="1" applyAlignment="1">
      <alignment wrapText="1" shrinkToFit="1"/>
    </xf>
    <xf numFmtId="0" fontId="0" fillId="0" borderId="2" xfId="0" applyFont="1" applyBorder="1" applyAlignment="1">
      <alignment wrapText="1"/>
    </xf>
    <xf numFmtId="0" fontId="0" fillId="5" borderId="2" xfId="0" applyFont="1" applyFill="1" applyBorder="1" applyAlignment="1">
      <alignment wrapText="1"/>
    </xf>
    <xf numFmtId="0" fontId="35" fillId="0" borderId="0" xfId="0" applyFont="1" applyAlignment="1">
      <alignment wrapText="1"/>
    </xf>
    <xf numFmtId="0" fontId="35" fillId="0" borderId="2" xfId="0" applyFont="1" applyBorder="1" applyAlignment="1">
      <alignment wrapText="1"/>
    </xf>
    <xf numFmtId="0" fontId="0" fillId="16" borderId="2" xfId="0" applyFill="1" applyBorder="1"/>
    <xf numFmtId="0" fontId="0" fillId="16" borderId="2" xfId="0" applyFont="1" applyFill="1" applyBorder="1" applyAlignment="1">
      <alignment wrapText="1"/>
    </xf>
    <xf numFmtId="0" fontId="37" fillId="5" borderId="0" xfId="0" applyFont="1" applyFill="1"/>
    <xf numFmtId="0" fontId="0" fillId="16" borderId="2" xfId="0" applyFill="1" applyBorder="1" applyAlignment="1">
      <alignment wrapText="1"/>
    </xf>
    <xf numFmtId="0" fontId="0" fillId="5" borderId="2" xfId="0" applyFill="1" applyBorder="1" applyAlignment="1">
      <alignment wrapText="1"/>
    </xf>
    <xf numFmtId="0" fontId="41" fillId="0" borderId="0" xfId="0" applyFont="1"/>
    <xf numFmtId="0" fontId="42" fillId="4" borderId="2" xfId="0" applyFont="1" applyFill="1" applyBorder="1" applyAlignment="1">
      <alignment horizontal="center" vertical="center" wrapText="1"/>
    </xf>
    <xf numFmtId="0" fontId="41" fillId="0" borderId="2" xfId="0" applyFont="1" applyBorder="1"/>
    <xf numFmtId="0" fontId="43" fillId="0" borderId="2" xfId="0" applyFont="1" applyBorder="1" applyAlignment="1">
      <alignment wrapText="1"/>
    </xf>
    <xf numFmtId="0" fontId="43" fillId="0" borderId="0" xfId="0" applyFont="1" applyAlignment="1">
      <alignment wrapText="1"/>
    </xf>
    <xf numFmtId="0" fontId="41" fillId="16" borderId="2" xfId="0" applyFont="1" applyFill="1" applyBorder="1"/>
    <xf numFmtId="0" fontId="44" fillId="0" borderId="0" xfId="0" applyFont="1" applyAlignment="1">
      <alignment wrapText="1"/>
    </xf>
    <xf numFmtId="0" fontId="41" fillId="5" borderId="2" xfId="0" applyFont="1" applyFill="1" applyBorder="1" applyAlignment="1">
      <alignment wrapText="1"/>
    </xf>
    <xf numFmtId="0" fontId="41" fillId="5" borderId="2" xfId="0" applyFont="1" applyFill="1" applyBorder="1"/>
    <xf numFmtId="166" fontId="0" fillId="0" borderId="2" xfId="0" applyNumberFormat="1" applyBorder="1"/>
    <xf numFmtId="2" fontId="0" fillId="5" borderId="2" xfId="0" applyNumberFormat="1" applyFill="1" applyBorder="1"/>
    <xf numFmtId="166" fontId="0" fillId="5" borderId="2" xfId="0" applyNumberFormat="1" applyFill="1" applyBorder="1"/>
    <xf numFmtId="166" fontId="0" fillId="16" borderId="2" xfId="0" applyNumberFormat="1" applyFill="1" applyBorder="1"/>
    <xf numFmtId="0" fontId="41" fillId="0" borderId="0" xfId="0" applyFont="1" applyAlignment="1">
      <alignment wrapText="1"/>
    </xf>
    <xf numFmtId="0" fontId="0" fillId="0" borderId="2" xfId="0" applyBorder="1" applyAlignment="1">
      <alignment wrapText="1"/>
    </xf>
    <xf numFmtId="0" fontId="0" fillId="5" borderId="4" xfId="0" applyFill="1" applyBorder="1"/>
    <xf numFmtId="0" fontId="13" fillId="0" borderId="2" xfId="0" applyFont="1" applyFill="1" applyBorder="1"/>
    <xf numFmtId="0" fontId="35" fillId="0" borderId="2" xfId="0" applyFont="1" applyFill="1" applyBorder="1"/>
    <xf numFmtId="0" fontId="35" fillId="0" borderId="2" xfId="0" applyFont="1" applyFill="1" applyBorder="1" applyAlignment="1">
      <alignment wrapText="1"/>
    </xf>
    <xf numFmtId="0" fontId="0" fillId="5" borderId="7" xfId="0" applyFill="1" applyBorder="1"/>
    <xf numFmtId="0" fontId="0" fillId="0" borderId="7" xfId="0" applyFill="1" applyBorder="1"/>
    <xf numFmtId="0" fontId="0" fillId="5" borderId="5" xfId="0" applyFill="1" applyBorder="1"/>
    <xf numFmtId="0" fontId="35" fillId="0" borderId="2" xfId="0" applyFont="1" applyBorder="1" applyAlignment="1">
      <alignment wrapText="1" shrinkToFit="1"/>
    </xf>
    <xf numFmtId="0" fontId="41" fillId="0" borderId="2" xfId="0" applyFont="1" applyBorder="1" applyAlignment="1">
      <alignment wrapText="1"/>
    </xf>
    <xf numFmtId="0" fontId="0" fillId="0" borderId="7" xfId="0" applyBorder="1"/>
    <xf numFmtId="0" fontId="35" fillId="0" borderId="7" xfId="0" applyFont="1" applyBorder="1" applyAlignment="1">
      <alignment wrapText="1"/>
    </xf>
    <xf numFmtId="0" fontId="0" fillId="0" borderId="7" xfId="0" applyFont="1" applyBorder="1"/>
    <xf numFmtId="0" fontId="0" fillId="22" borderId="7" xfId="0" applyFill="1" applyBorder="1"/>
    <xf numFmtId="0" fontId="37" fillId="16" borderId="0" xfId="0" applyFont="1" applyFill="1"/>
    <xf numFmtId="167" fontId="0" fillId="5" borderId="2" xfId="0" applyNumberFormat="1" applyFill="1" applyBorder="1"/>
    <xf numFmtId="168" fontId="0" fillId="5" borderId="2" xfId="0" applyNumberFormat="1" applyFill="1" applyBorder="1"/>
    <xf numFmtId="168" fontId="0" fillId="0" borderId="2" xfId="0" applyNumberFormat="1" applyFill="1" applyBorder="1"/>
    <xf numFmtId="0" fontId="0" fillId="0" borderId="2" xfId="0" quotePrefix="1" applyFont="1" applyFill="1" applyBorder="1"/>
    <xf numFmtId="0" fontId="0" fillId="0" borderId="2" xfId="0" applyFont="1" applyFill="1" applyBorder="1" applyAlignment="1">
      <alignment wrapText="1" shrinkToFit="1"/>
    </xf>
    <xf numFmtId="1" fontId="0" fillId="0" borderId="2" xfId="0" applyNumberFormat="1" applyFill="1" applyBorder="1"/>
    <xf numFmtId="169" fontId="0" fillId="5" borderId="2" xfId="0" applyNumberFormat="1" applyFill="1" applyBorder="1"/>
    <xf numFmtId="0" fontId="0" fillId="16" borderId="0" xfId="0" applyFill="1" applyAlignment="1">
      <alignment vertical="center"/>
    </xf>
    <xf numFmtId="0" fontId="0" fillId="16" borderId="2" xfId="0" applyFont="1" applyFill="1" applyBorder="1"/>
    <xf numFmtId="0" fontId="0" fillId="16" borderId="2" xfId="0" applyFont="1" applyFill="1" applyBorder="1" applyAlignment="1">
      <alignment wrapText="1" shrinkToFit="1"/>
    </xf>
    <xf numFmtId="169" fontId="0" fillId="16" borderId="2" xfId="0" applyNumberFormat="1" applyFill="1" applyBorder="1"/>
    <xf numFmtId="0" fontId="35" fillId="16" borderId="0" xfId="0" applyFont="1" applyFill="1"/>
    <xf numFmtId="0" fontId="35" fillId="16" borderId="2" xfId="0" applyFont="1" applyFill="1" applyBorder="1" applyAlignment="1">
      <alignment wrapText="1" shrinkToFit="1"/>
    </xf>
    <xf numFmtId="0" fontId="35" fillId="16" borderId="2" xfId="0" applyFont="1" applyFill="1" applyBorder="1" applyAlignment="1">
      <alignment wrapText="1"/>
    </xf>
    <xf numFmtId="0" fontId="45" fillId="16" borderId="2" xfId="0" applyFont="1" applyFill="1" applyBorder="1" applyAlignment="1">
      <alignment wrapText="1"/>
    </xf>
    <xf numFmtId="0" fontId="46" fillId="16" borderId="0" xfId="0" applyFont="1" applyFill="1"/>
    <xf numFmtId="0" fontId="37" fillId="10" borderId="2" xfId="0" applyFont="1" applyFill="1" applyBorder="1" applyAlignment="1">
      <alignment vertical="center"/>
    </xf>
    <xf numFmtId="0" fontId="39" fillId="5" borderId="2" xfId="0" applyFont="1" applyFill="1" applyBorder="1" applyAlignment="1">
      <alignment wrapText="1"/>
    </xf>
    <xf numFmtId="0" fontId="47" fillId="5" borderId="2" xfId="0" applyFont="1" applyFill="1" applyBorder="1" applyAlignment="1">
      <alignment wrapText="1"/>
    </xf>
    <xf numFmtId="0" fontId="35" fillId="5" borderId="2" xfId="0" applyFont="1" applyFill="1" applyBorder="1" applyAlignment="1">
      <alignment wrapText="1"/>
    </xf>
    <xf numFmtId="0" fontId="43" fillId="16" borderId="0" xfId="0" applyFont="1" applyFill="1" applyAlignment="1">
      <alignment wrapText="1"/>
    </xf>
    <xf numFmtId="0" fontId="43" fillId="5" borderId="0" xfId="0" applyFont="1" applyFill="1" applyAlignment="1">
      <alignment wrapText="1"/>
    </xf>
    <xf numFmtId="0" fontId="35" fillId="16" borderId="0" xfId="0" applyFont="1" applyFill="1" applyAlignment="1">
      <alignment wrapText="1" shrinkToFit="1"/>
    </xf>
    <xf numFmtId="0" fontId="39" fillId="16" borderId="0" xfId="0" applyFont="1" applyFill="1" applyAlignment="1">
      <alignment wrapText="1"/>
    </xf>
    <xf numFmtId="0" fontId="13" fillId="8" borderId="0" xfId="0" applyFont="1" applyFill="1"/>
    <xf numFmtId="0" fontId="0" fillId="8" borderId="0" xfId="0" applyFill="1"/>
    <xf numFmtId="0" fontId="48" fillId="8" borderId="0" xfId="0" applyFont="1" applyFill="1" applyAlignment="1">
      <alignment horizontal="center" vertical="center"/>
    </xf>
    <xf numFmtId="0" fontId="48" fillId="8" borderId="0" xfId="0" applyFont="1" applyFill="1" applyAlignment="1">
      <alignment horizontal="left" vertical="center" wrapText="1"/>
    </xf>
    <xf numFmtId="0" fontId="48" fillId="8" borderId="0" xfId="0" applyFont="1" applyFill="1" applyAlignment="1">
      <alignment horizontal="center" vertical="center" wrapText="1"/>
    </xf>
    <xf numFmtId="0" fontId="50" fillId="25" borderId="0" xfId="0" applyFont="1" applyFill="1"/>
    <xf numFmtId="0" fontId="50" fillId="21" borderId="0" xfId="0" applyFont="1" applyFill="1"/>
    <xf numFmtId="0" fontId="50" fillId="24" borderId="0" xfId="0" applyFont="1" applyFill="1"/>
    <xf numFmtId="0" fontId="49" fillId="0" borderId="0" xfId="0" applyFont="1"/>
    <xf numFmtId="0" fontId="50" fillId="18" borderId="0" xfId="0" applyFont="1" applyFill="1"/>
    <xf numFmtId="0" fontId="47" fillId="16" borderId="0" xfId="0" applyFont="1" applyFill="1" applyAlignment="1">
      <alignment wrapText="1"/>
    </xf>
    <xf numFmtId="0" fontId="0" fillId="5" borderId="0" xfId="0" applyFill="1" applyAlignment="1">
      <alignment wrapText="1"/>
    </xf>
    <xf numFmtId="0" fontId="35" fillId="5" borderId="0" xfId="0" applyFont="1" applyFill="1"/>
    <xf numFmtId="0" fontId="35" fillId="5" borderId="0" xfId="0" applyFont="1" applyFill="1" applyAlignment="1">
      <alignment wrapText="1"/>
    </xf>
    <xf numFmtId="0" fontId="35" fillId="5" borderId="0" xfId="0" applyFont="1" applyFill="1" applyAlignment="1">
      <alignment wrapText="1" shrinkToFit="1"/>
    </xf>
    <xf numFmtId="0" fontId="35" fillId="16" borderId="0" xfId="0" applyFont="1" applyFill="1" applyAlignment="1">
      <alignment wrapText="1"/>
    </xf>
    <xf numFmtId="0" fontId="43" fillId="16" borderId="2" xfId="0" applyFont="1" applyFill="1" applyBorder="1" applyAlignment="1">
      <alignment wrapText="1"/>
    </xf>
    <xf numFmtId="0" fontId="40" fillId="16" borderId="0" xfId="0" applyFont="1" applyFill="1" applyAlignment="1">
      <alignment wrapText="1"/>
    </xf>
    <xf numFmtId="0" fontId="43" fillId="5" borderId="2" xfId="0" applyFont="1" applyFill="1" applyBorder="1" applyAlignment="1">
      <alignment wrapText="1"/>
    </xf>
    <xf numFmtId="0" fontId="39" fillId="5" borderId="2" xfId="0" applyFont="1" applyFill="1" applyBorder="1"/>
    <xf numFmtId="0" fontId="39" fillId="16" borderId="2" xfId="0" applyFont="1" applyFill="1" applyBorder="1" applyAlignment="1">
      <alignment wrapText="1"/>
    </xf>
    <xf numFmtId="0" fontId="47" fillId="16" borderId="2" xfId="0" applyFont="1" applyFill="1" applyBorder="1" applyAlignment="1">
      <alignment wrapText="1"/>
    </xf>
    <xf numFmtId="0" fontId="33" fillId="24" borderId="6" xfId="0" applyFont="1" applyFill="1" applyBorder="1"/>
    <xf numFmtId="0" fontId="33" fillId="24" borderId="4" xfId="0" applyFont="1" applyFill="1" applyBorder="1" applyAlignment="1">
      <alignment wrapText="1"/>
    </xf>
    <xf numFmtId="0" fontId="33" fillId="16" borderId="2" xfId="0" applyFont="1" applyFill="1" applyBorder="1"/>
    <xf numFmtId="0" fontId="33" fillId="16" borderId="4" xfId="0" applyFont="1" applyFill="1" applyBorder="1"/>
    <xf numFmtId="0" fontId="35" fillId="5" borderId="2" xfId="0" applyFont="1" applyFill="1" applyBorder="1" applyAlignment="1">
      <alignment wrapText="1" shrinkToFit="1"/>
    </xf>
    <xf numFmtId="0" fontId="39" fillId="5" borderId="0" xfId="0" applyFont="1" applyFill="1" applyAlignment="1">
      <alignment wrapText="1"/>
    </xf>
    <xf numFmtId="2" fontId="37" fillId="5" borderId="0" xfId="0" applyNumberFormat="1" applyFont="1" applyFill="1"/>
    <xf numFmtId="2" fontId="37" fillId="16" borderId="0" xfId="0" applyNumberFormat="1" applyFont="1" applyFill="1"/>
    <xf numFmtId="0" fontId="37" fillId="10" borderId="2" xfId="0" applyFont="1" applyFill="1" applyBorder="1"/>
    <xf numFmtId="0" fontId="22" fillId="10" borderId="2" xfId="0" applyFont="1" applyFill="1" applyBorder="1"/>
    <xf numFmtId="2" fontId="22" fillId="10" borderId="2" xfId="3" applyNumberFormat="1" applyFont="1" applyFill="1" applyBorder="1"/>
    <xf numFmtId="0" fontId="54" fillId="16" borderId="0" xfId="0" applyFont="1" applyFill="1"/>
    <xf numFmtId="0" fontId="54" fillId="5" borderId="0" xfId="0" applyFont="1" applyFill="1"/>
    <xf numFmtId="0" fontId="56" fillId="0" borderId="0" xfId="0" applyFont="1"/>
    <xf numFmtId="0" fontId="54" fillId="0" borderId="0" xfId="0" applyFont="1"/>
    <xf numFmtId="2" fontId="57" fillId="5" borderId="0" xfId="0" applyNumberFormat="1" applyFont="1" applyFill="1"/>
    <xf numFmtId="2" fontId="57" fillId="16" borderId="0" xfId="0" applyNumberFormat="1" applyFont="1" applyFill="1"/>
    <xf numFmtId="0" fontId="58" fillId="16" borderId="0" xfId="0" applyFont="1" applyFill="1"/>
    <xf numFmtId="0" fontId="40" fillId="5" borderId="0" xfId="0" applyFont="1" applyFill="1" applyAlignment="1">
      <alignment wrapText="1"/>
    </xf>
    <xf numFmtId="0" fontId="41" fillId="16" borderId="2" xfId="0" applyFont="1" applyFill="1" applyBorder="1" applyAlignment="1">
      <alignment wrapText="1"/>
    </xf>
    <xf numFmtId="0" fontId="33" fillId="18" borderId="6" xfId="0" applyFont="1" applyFill="1" applyBorder="1"/>
    <xf numFmtId="0" fontId="33" fillId="18" borderId="4" xfId="0" applyFont="1" applyFill="1" applyBorder="1" applyAlignment="1">
      <alignment wrapText="1"/>
    </xf>
    <xf numFmtId="0" fontId="58" fillId="0" borderId="0" xfId="0" applyFont="1"/>
    <xf numFmtId="0" fontId="58" fillId="0" borderId="0" xfId="0" applyFont="1" applyAlignment="1">
      <alignment vertical="center"/>
    </xf>
    <xf numFmtId="0" fontId="64" fillId="6" borderId="0" xfId="0" applyFont="1" applyFill="1"/>
    <xf numFmtId="1" fontId="59" fillId="16" borderId="0" xfId="0" applyNumberFormat="1" applyFont="1" applyFill="1"/>
    <xf numFmtId="1" fontId="59" fillId="16" borderId="0" xfId="0" applyNumberFormat="1" applyFont="1" applyFill="1" applyAlignment="1">
      <alignment vertical="center"/>
    </xf>
    <xf numFmtId="0" fontId="0" fillId="0" borderId="2" xfId="0" applyFont="1" applyFill="1" applyBorder="1" applyAlignment="1">
      <alignment wrapText="1"/>
    </xf>
    <xf numFmtId="0" fontId="33" fillId="0" borderId="2" xfId="0" applyFont="1" applyFill="1" applyBorder="1"/>
    <xf numFmtId="0" fontId="33" fillId="0" borderId="4" xfId="0" applyFont="1" applyFill="1" applyBorder="1"/>
    <xf numFmtId="0" fontId="35" fillId="0" borderId="0" xfId="0" applyFont="1" applyFill="1" applyAlignment="1">
      <alignment wrapText="1"/>
    </xf>
    <xf numFmtId="0" fontId="0" fillId="0" borderId="10" xfId="0" applyBorder="1"/>
    <xf numFmtId="0" fontId="15" fillId="6" borderId="0" xfId="0" applyFont="1" applyFill="1" applyBorder="1" applyAlignment="1">
      <alignment vertical="top" wrapText="1"/>
    </xf>
    <xf numFmtId="0" fontId="0" fillId="0" borderId="12" xfId="0" applyBorder="1"/>
    <xf numFmtId="0" fontId="0" fillId="0" borderId="11" xfId="0" applyBorder="1"/>
    <xf numFmtId="1" fontId="27" fillId="16" borderId="0" xfId="0" applyNumberFormat="1" applyFont="1" applyFill="1"/>
    <xf numFmtId="1" fontId="27" fillId="5" borderId="0" xfId="0" applyNumberFormat="1" applyFont="1" applyFill="1"/>
    <xf numFmtId="1" fontId="57" fillId="5" borderId="0" xfId="0" applyNumberFormat="1" applyFont="1" applyFill="1"/>
    <xf numFmtId="0" fontId="46" fillId="5" borderId="0" xfId="0" applyFont="1" applyFill="1"/>
    <xf numFmtId="1" fontId="28" fillId="17" borderId="0" xfId="0" applyNumberFormat="1" applyFont="1" applyFill="1"/>
    <xf numFmtId="1" fontId="27" fillId="0" borderId="0" xfId="0" applyNumberFormat="1" applyFont="1"/>
    <xf numFmtId="0" fontId="33" fillId="5" borderId="0" xfId="0" applyFont="1" applyFill="1"/>
    <xf numFmtId="0" fontId="66" fillId="5" borderId="0" xfId="0" applyFont="1" applyFill="1"/>
    <xf numFmtId="0" fontId="50" fillId="5" borderId="0" xfId="0" applyFont="1" applyFill="1"/>
    <xf numFmtId="1" fontId="67" fillId="5" borderId="0" xfId="0" applyNumberFormat="1" applyFont="1" applyFill="1"/>
    <xf numFmtId="0" fontId="33" fillId="5" borderId="2" xfId="0" applyFont="1" applyFill="1" applyBorder="1"/>
    <xf numFmtId="0" fontId="33" fillId="5" borderId="4" xfId="0" applyFont="1" applyFill="1" applyBorder="1"/>
    <xf numFmtId="1" fontId="59" fillId="5" borderId="0" xfId="0" applyNumberFormat="1" applyFont="1" applyFill="1"/>
    <xf numFmtId="0" fontId="13" fillId="11" borderId="0" xfId="0" applyFont="1" applyFill="1"/>
    <xf numFmtId="168" fontId="0" fillId="16" borderId="2" xfId="0" applyNumberFormat="1" applyFill="1" applyBorder="1"/>
    <xf numFmtId="0" fontId="47" fillId="5" borderId="0" xfId="0" applyFont="1" applyFill="1" applyAlignment="1">
      <alignment wrapText="1"/>
    </xf>
    <xf numFmtId="0" fontId="33" fillId="16" borderId="0" xfId="0" applyFont="1" applyFill="1"/>
    <xf numFmtId="0" fontId="66" fillId="16" borderId="0" xfId="0" applyFont="1" applyFill="1"/>
    <xf numFmtId="0" fontId="50" fillId="16" borderId="0" xfId="0" applyFont="1" applyFill="1"/>
    <xf numFmtId="0" fontId="35" fillId="11" borderId="0" xfId="0" applyFont="1" applyFill="1"/>
    <xf numFmtId="0" fontId="0" fillId="16" borderId="4" xfId="0" applyFill="1" applyBorder="1"/>
    <xf numFmtId="0" fontId="39" fillId="16" borderId="2" xfId="0" applyFont="1" applyFill="1" applyBorder="1"/>
    <xf numFmtId="0" fontId="0" fillId="16" borderId="8" xfId="0" applyFill="1" applyBorder="1"/>
    <xf numFmtId="0" fontId="41" fillId="5" borderId="0" xfId="0" applyFont="1" applyFill="1"/>
    <xf numFmtId="0" fontId="0" fillId="26" borderId="2" xfId="0" applyFill="1" applyBorder="1"/>
    <xf numFmtId="0" fontId="0" fillId="26" borderId="2" xfId="0" applyFont="1" applyFill="1" applyBorder="1" applyAlignment="1">
      <alignment wrapText="1"/>
    </xf>
    <xf numFmtId="0" fontId="0" fillId="26" borderId="2" xfId="0" applyFont="1" applyFill="1" applyBorder="1"/>
    <xf numFmtId="0" fontId="33" fillId="26" borderId="2" xfId="0" applyFont="1" applyFill="1" applyBorder="1"/>
    <xf numFmtId="0" fontId="33" fillId="26" borderId="4" xfId="0" applyFont="1" applyFill="1" applyBorder="1"/>
    <xf numFmtId="0" fontId="33" fillId="26" borderId="4" xfId="0" applyFont="1" applyFill="1" applyBorder="1" applyAlignment="1">
      <alignment wrapText="1"/>
    </xf>
    <xf numFmtId="0" fontId="0" fillId="26" borderId="2" xfId="0" applyFill="1" applyBorder="1" applyAlignment="1">
      <alignment wrapText="1"/>
    </xf>
    <xf numFmtId="2" fontId="71" fillId="11" borderId="0" xfId="0" applyNumberFormat="1" applyFont="1" applyFill="1" applyAlignment="1">
      <alignment vertical="center"/>
    </xf>
    <xf numFmtId="2" fontId="71" fillId="10" borderId="0" xfId="0" applyNumberFormat="1" applyFont="1" applyFill="1" applyAlignment="1">
      <alignment vertical="center"/>
    </xf>
    <xf numFmtId="0" fontId="0" fillId="27" borderId="2" xfId="0" applyFill="1" applyBorder="1"/>
    <xf numFmtId="0" fontId="0" fillId="28" borderId="0" xfId="0" applyFill="1"/>
    <xf numFmtId="1" fontId="59" fillId="28" borderId="0" xfId="0" applyNumberFormat="1" applyFont="1" applyFill="1"/>
    <xf numFmtId="0" fontId="13" fillId="28" borderId="0" xfId="0" applyFont="1" applyFill="1"/>
    <xf numFmtId="0" fontId="21" fillId="28" borderId="0" xfId="0" applyFont="1" applyFill="1" applyAlignment="1">
      <alignment vertical="center"/>
    </xf>
    <xf numFmtId="0" fontId="0" fillId="28" borderId="2" xfId="0" applyFill="1" applyBorder="1"/>
    <xf numFmtId="0" fontId="0" fillId="28" borderId="2" xfId="0" applyFont="1" applyFill="1" applyBorder="1"/>
    <xf numFmtId="0" fontId="0" fillId="28" borderId="2" xfId="0" applyFont="1" applyFill="1" applyBorder="1" applyAlignment="1">
      <alignment wrapText="1"/>
    </xf>
    <xf numFmtId="0" fontId="17" fillId="28" borderId="0" xfId="0" applyFont="1" applyFill="1" applyAlignment="1">
      <alignment vertical="center"/>
    </xf>
    <xf numFmtId="0" fontId="27" fillId="28" borderId="0" xfId="0" applyFont="1" applyFill="1"/>
    <xf numFmtId="1" fontId="27" fillId="28" borderId="0" xfId="0" applyNumberFormat="1" applyFont="1" applyFill="1"/>
    <xf numFmtId="0" fontId="54" fillId="28" borderId="0" xfId="0" applyFont="1" applyFill="1"/>
    <xf numFmtId="0" fontId="35" fillId="28" borderId="2" xfId="0" applyFont="1" applyFill="1" applyBorder="1" applyAlignment="1">
      <alignment wrapText="1"/>
    </xf>
    <xf numFmtId="0" fontId="35" fillId="28" borderId="0" xfId="0" applyFont="1" applyFill="1" applyAlignment="1">
      <alignment wrapText="1" shrinkToFit="1"/>
    </xf>
    <xf numFmtId="0" fontId="24" fillId="28" borderId="0" xfId="0" applyFont="1" applyFill="1" applyAlignment="1">
      <alignment horizontal="center" vertical="center"/>
    </xf>
    <xf numFmtId="0" fontId="0" fillId="28" borderId="0" xfId="0" applyFill="1" applyBorder="1"/>
    <xf numFmtId="0" fontId="50" fillId="29" borderId="0" xfId="0" applyFont="1" applyFill="1"/>
    <xf numFmtId="0" fontId="35" fillId="28" borderId="0" xfId="0" applyFont="1" applyFill="1" applyAlignment="1">
      <alignment wrapText="1"/>
    </xf>
    <xf numFmtId="0" fontId="17" fillId="28" borderId="0" xfId="0" applyFont="1" applyFill="1" applyAlignment="1">
      <alignment vertical="center" wrapText="1"/>
    </xf>
    <xf numFmtId="0" fontId="73" fillId="15" borderId="0" xfId="0" applyFont="1" applyFill="1" applyAlignment="1">
      <alignment horizontal="right"/>
    </xf>
    <xf numFmtId="0" fontId="34" fillId="16" borderId="2" xfId="0" applyFont="1" applyFill="1" applyBorder="1"/>
    <xf numFmtId="0" fontId="9" fillId="16" borderId="0" xfId="2" applyFont="1" applyFill="1" applyAlignment="1">
      <alignment horizontal="center"/>
    </xf>
    <xf numFmtId="0" fontId="0" fillId="16" borderId="0" xfId="0" applyFill="1" applyAlignment="1">
      <alignment horizontal="center"/>
    </xf>
    <xf numFmtId="0" fontId="0" fillId="0" borderId="0" xfId="0" applyFont="1"/>
    <xf numFmtId="0" fontId="87" fillId="5" borderId="0" xfId="0" applyFont="1" applyFill="1" applyAlignment="1">
      <alignment wrapText="1"/>
    </xf>
    <xf numFmtId="1" fontId="0" fillId="0" borderId="0" xfId="0" applyNumberFormat="1"/>
    <xf numFmtId="0" fontId="0" fillId="5" borderId="0" xfId="0" applyFont="1" applyFill="1"/>
    <xf numFmtId="0" fontId="0" fillId="0" borderId="0" xfId="0" applyAlignment="1"/>
    <xf numFmtId="0" fontId="19" fillId="4" borderId="0" xfId="0" applyFont="1" applyFill="1" applyAlignment="1">
      <alignment horizontal="center" vertical="center"/>
    </xf>
    <xf numFmtId="0" fontId="20" fillId="13" borderId="0" xfId="0" applyFont="1" applyFill="1" applyAlignment="1">
      <alignment horizontal="center" vertical="center"/>
    </xf>
    <xf numFmtId="0" fontId="20" fillId="14" borderId="0" xfId="0" applyFont="1" applyFill="1" applyAlignment="1">
      <alignment horizontal="center" vertical="center"/>
    </xf>
    <xf numFmtId="0" fontId="19" fillId="12" borderId="0" xfId="0" applyFont="1" applyFill="1" applyAlignment="1">
      <alignment horizontal="center" vertical="center"/>
    </xf>
    <xf numFmtId="0" fontId="0" fillId="16" borderId="2" xfId="0" applyFont="1" applyFill="1" applyBorder="1" applyAlignment="1"/>
    <xf numFmtId="0" fontId="0" fillId="16" borderId="2" xfId="0" applyFill="1" applyBorder="1" applyAlignment="1"/>
    <xf numFmtId="0" fontId="0" fillId="16" borderId="2" xfId="0" applyFont="1" applyFill="1" applyBorder="1" applyAlignment="1">
      <alignment shrinkToFit="1"/>
    </xf>
    <xf numFmtId="169" fontId="0" fillId="16" borderId="2" xfId="0" applyNumberFormat="1" applyFill="1" applyBorder="1" applyAlignment="1"/>
    <xf numFmtId="0" fontId="0" fillId="5" borderId="0" xfId="0" applyFill="1" applyAlignment="1"/>
    <xf numFmtId="0" fontId="35" fillId="16" borderId="0" xfId="0" applyFont="1" applyFill="1" applyAlignment="1"/>
    <xf numFmtId="0" fontId="35" fillId="16" borderId="2" xfId="0" applyFont="1" applyFill="1" applyBorder="1" applyAlignment="1">
      <alignment shrinkToFit="1"/>
    </xf>
    <xf numFmtId="0" fontId="35" fillId="16" borderId="2" xfId="0" applyFont="1" applyFill="1" applyBorder="1" applyAlignment="1"/>
    <xf numFmtId="0" fontId="45" fillId="16" borderId="2" xfId="0" applyFont="1" applyFill="1" applyBorder="1" applyAlignment="1"/>
    <xf numFmtId="168" fontId="0" fillId="16" borderId="2" xfId="0" applyNumberFormat="1" applyFill="1" applyBorder="1" applyAlignment="1"/>
    <xf numFmtId="0" fontId="35" fillId="16" borderId="0" xfId="0" applyFont="1" applyFill="1" applyAlignment="1">
      <alignment shrinkToFit="1"/>
    </xf>
    <xf numFmtId="0" fontId="0" fillId="5" borderId="2" xfId="0" applyFill="1" applyBorder="1" applyAlignment="1"/>
    <xf numFmtId="0" fontId="0" fillId="5" borderId="2" xfId="0" applyFont="1" applyFill="1" applyBorder="1" applyAlignment="1"/>
    <xf numFmtId="0" fontId="35" fillId="0" borderId="0" xfId="0" applyFont="1" applyAlignment="1">
      <alignment shrinkToFit="1"/>
    </xf>
    <xf numFmtId="0" fontId="0" fillId="26" borderId="2" xfId="0" applyFill="1" applyBorder="1" applyAlignment="1"/>
    <xf numFmtId="0" fontId="0" fillId="26" borderId="2" xfId="0" applyFont="1" applyFill="1" applyBorder="1" applyAlignment="1"/>
    <xf numFmtId="168" fontId="0" fillId="5" borderId="2" xfId="0" applyNumberFormat="1" applyFill="1" applyBorder="1" applyAlignment="1"/>
    <xf numFmtId="0" fontId="0" fillId="0" borderId="2" xfId="0" applyBorder="1" applyAlignment="1"/>
    <xf numFmtId="0" fontId="0" fillId="0" borderId="2" xfId="0" applyFont="1" applyBorder="1" applyAlignment="1"/>
    <xf numFmtId="0" fontId="35" fillId="0" borderId="0" xfId="0" applyFont="1" applyAlignment="1"/>
    <xf numFmtId="0" fontId="0" fillId="0" borderId="2" xfId="0" applyFont="1" applyBorder="1" applyAlignment="1">
      <alignment shrinkToFit="1"/>
    </xf>
    <xf numFmtId="0" fontId="0" fillId="16" borderId="0" xfId="0" applyFill="1" applyAlignment="1"/>
    <xf numFmtId="0" fontId="0" fillId="5" borderId="2" xfId="0" applyFont="1" applyFill="1" applyBorder="1" applyAlignment="1">
      <alignment shrinkToFit="1"/>
    </xf>
    <xf numFmtId="0" fontId="0" fillId="5" borderId="7" xfId="0" applyFill="1" applyBorder="1" applyAlignment="1"/>
    <xf numFmtId="0" fontId="13" fillId="0" borderId="2" xfId="0" applyFont="1" applyFill="1" applyBorder="1" applyAlignment="1"/>
    <xf numFmtId="0" fontId="35" fillId="0" borderId="2" xfId="0" applyFont="1" applyFill="1" applyBorder="1" applyAlignment="1"/>
    <xf numFmtId="0" fontId="0" fillId="0" borderId="7" xfId="0" applyFill="1" applyBorder="1" applyAlignment="1"/>
    <xf numFmtId="0" fontId="0" fillId="0" borderId="2" xfId="0" applyFill="1" applyBorder="1" applyAlignment="1"/>
    <xf numFmtId="168" fontId="0" fillId="0" borderId="2" xfId="0" applyNumberFormat="1" applyFill="1" applyBorder="1" applyAlignment="1"/>
    <xf numFmtId="0" fontId="0" fillId="5" borderId="5" xfId="0" applyFill="1" applyBorder="1" applyAlignment="1"/>
    <xf numFmtId="0" fontId="35" fillId="0" borderId="2" xfId="0" applyFont="1" applyBorder="1" applyAlignment="1">
      <alignment shrinkToFit="1"/>
    </xf>
    <xf numFmtId="167" fontId="0" fillId="5" borderId="2" xfId="0" applyNumberFormat="1" applyFill="1" applyBorder="1" applyAlignment="1"/>
    <xf numFmtId="0" fontId="35" fillId="5" borderId="0" xfId="0" applyFont="1" applyFill="1" applyAlignment="1"/>
    <xf numFmtId="0" fontId="0" fillId="0" borderId="2" xfId="0" applyFont="1" applyFill="1" applyBorder="1" applyAlignment="1"/>
    <xf numFmtId="0" fontId="33" fillId="0" borderId="4" xfId="0" applyFont="1" applyFill="1" applyBorder="1" applyAlignment="1"/>
    <xf numFmtId="0" fontId="35" fillId="0" borderId="0" xfId="0" applyFont="1" applyFill="1" applyAlignment="1"/>
    <xf numFmtId="0" fontId="33" fillId="26" borderId="2" xfId="0" applyFont="1" applyFill="1" applyBorder="1" applyAlignment="1"/>
    <xf numFmtId="0" fontId="33" fillId="26" borderId="4" xfId="0" applyFont="1" applyFill="1" applyBorder="1" applyAlignment="1"/>
    <xf numFmtId="0" fontId="33" fillId="5" borderId="2" xfId="0" applyFont="1" applyFill="1" applyBorder="1" applyAlignment="1"/>
    <xf numFmtId="0" fontId="33" fillId="5" borderId="4" xfId="0" applyFont="1" applyFill="1" applyBorder="1" applyAlignment="1"/>
    <xf numFmtId="0" fontId="34" fillId="0" borderId="0" xfId="0" applyFont="1" applyAlignment="1"/>
    <xf numFmtId="0" fontId="39" fillId="5" borderId="2" xfId="0" applyFont="1" applyFill="1" applyBorder="1" applyAlignment="1"/>
    <xf numFmtId="0" fontId="47" fillId="5" borderId="2" xfId="0" applyFont="1" applyFill="1" applyBorder="1" applyAlignment="1"/>
    <xf numFmtId="0" fontId="35" fillId="0" borderId="2" xfId="0" applyFont="1" applyBorder="1" applyAlignment="1"/>
    <xf numFmtId="0" fontId="43" fillId="0" borderId="0" xfId="0" applyFont="1" applyAlignment="1"/>
    <xf numFmtId="0" fontId="35" fillId="5" borderId="2" xfId="0" applyFont="1" applyFill="1" applyBorder="1" applyAlignment="1"/>
    <xf numFmtId="169" fontId="0" fillId="5" borderId="2" xfId="0" applyNumberFormat="1" applyFill="1" applyBorder="1" applyAlignment="1"/>
    <xf numFmtId="0" fontId="0" fillId="5" borderId="2" xfId="0" quotePrefix="1" applyFont="1" applyFill="1" applyBorder="1" applyAlignment="1"/>
    <xf numFmtId="165" fontId="0" fillId="5" borderId="2" xfId="0" applyNumberFormat="1" applyFill="1" applyBorder="1" applyAlignment="1"/>
    <xf numFmtId="0" fontId="35" fillId="23" borderId="2" xfId="0" applyFont="1" applyFill="1" applyBorder="1" applyAlignment="1"/>
    <xf numFmtId="0" fontId="43" fillId="5" borderId="0" xfId="0" applyFont="1" applyFill="1" applyAlignment="1"/>
    <xf numFmtId="2" fontId="0" fillId="5" borderId="2" xfId="0" applyNumberFormat="1" applyFill="1" applyBorder="1" applyAlignment="1"/>
    <xf numFmtId="0" fontId="0" fillId="22" borderId="2" xfId="0" applyFill="1" applyBorder="1" applyAlignment="1"/>
    <xf numFmtId="0" fontId="0" fillId="27" borderId="2" xfId="0" applyFill="1" applyBorder="1" applyAlignment="1"/>
    <xf numFmtId="0" fontId="35" fillId="5" borderId="0" xfId="0" applyFont="1" applyFill="1" applyAlignment="1">
      <alignment shrinkToFit="1"/>
    </xf>
    <xf numFmtId="0" fontId="45" fillId="5" borderId="2" xfId="0" applyFont="1" applyFill="1" applyBorder="1" applyAlignment="1"/>
    <xf numFmtId="2" fontId="0" fillId="16" borderId="2" xfId="0" applyNumberFormat="1" applyFill="1" applyBorder="1" applyAlignment="1"/>
    <xf numFmtId="0" fontId="0" fillId="5" borderId="3" xfId="0" applyFill="1" applyBorder="1" applyAlignment="1"/>
    <xf numFmtId="0" fontId="0" fillId="16" borderId="3" xfId="0" applyFill="1" applyBorder="1" applyAlignment="1"/>
    <xf numFmtId="0" fontId="0" fillId="5" borderId="0" xfId="0" applyFill="1" applyBorder="1" applyAlignment="1"/>
    <xf numFmtId="0" fontId="43" fillId="16" borderId="0" xfId="0" applyFont="1" applyFill="1" applyAlignment="1"/>
    <xf numFmtId="0" fontId="0" fillId="16" borderId="0" xfId="0" applyFill="1" applyBorder="1" applyAlignment="1"/>
    <xf numFmtId="0" fontId="33" fillId="16" borderId="2" xfId="0" applyFont="1" applyFill="1" applyBorder="1" applyAlignment="1"/>
    <xf numFmtId="0" fontId="33" fillId="16" borderId="4" xfId="0" applyFont="1" applyFill="1" applyBorder="1" applyAlignment="1"/>
    <xf numFmtId="0" fontId="39" fillId="5" borderId="0" xfId="0" applyFont="1" applyFill="1" applyAlignment="1"/>
    <xf numFmtId="0" fontId="47" fillId="5" borderId="0" xfId="0" applyFont="1" applyFill="1" applyAlignment="1"/>
    <xf numFmtId="0" fontId="0" fillId="23" borderId="2" xfId="0" applyFill="1" applyBorder="1" applyAlignment="1"/>
    <xf numFmtId="0" fontId="43" fillId="0" borderId="2" xfId="0" applyFont="1" applyBorder="1" applyAlignment="1"/>
    <xf numFmtId="166" fontId="0" fillId="5" borderId="2" xfId="0" applyNumberFormat="1" applyFill="1" applyBorder="1" applyAlignment="1"/>
    <xf numFmtId="166" fontId="0" fillId="0" borderId="2" xfId="0" applyNumberFormat="1" applyBorder="1" applyAlignment="1"/>
    <xf numFmtId="0" fontId="43" fillId="16" borderId="2" xfId="0" applyFont="1" applyFill="1" applyBorder="1" applyAlignment="1"/>
    <xf numFmtId="0" fontId="33" fillId="18" borderId="6" xfId="0" applyFont="1" applyFill="1" applyBorder="1" applyAlignment="1"/>
    <xf numFmtId="0" fontId="33" fillId="18" borderId="4" xfId="0" applyFont="1" applyFill="1" applyBorder="1" applyAlignment="1"/>
    <xf numFmtId="0" fontId="0" fillId="16" borderId="0" xfId="0" applyFont="1" applyFill="1" applyBorder="1" applyAlignment="1"/>
    <xf numFmtId="0" fontId="35" fillId="5" borderId="2" xfId="0" applyFont="1" applyFill="1" applyBorder="1" applyAlignment="1">
      <alignment shrinkToFit="1"/>
    </xf>
    <xf numFmtId="0" fontId="0" fillId="0" borderId="2" xfId="0" quotePrefix="1" applyFont="1" applyFill="1" applyBorder="1" applyAlignment="1"/>
    <xf numFmtId="0" fontId="0" fillId="0" borderId="2" xfId="0" applyFont="1" applyFill="1" applyBorder="1" applyAlignment="1">
      <alignment shrinkToFit="1"/>
    </xf>
    <xf numFmtId="1" fontId="0" fillId="0" borderId="2" xfId="0" applyNumberFormat="1" applyFill="1" applyBorder="1" applyAlignment="1"/>
    <xf numFmtId="0" fontId="0" fillId="0" borderId="7" xfId="0" applyBorder="1" applyAlignment="1"/>
    <xf numFmtId="0" fontId="35" fillId="0" borderId="7" xfId="0" applyFont="1" applyBorder="1" applyAlignment="1"/>
    <xf numFmtId="0" fontId="0" fillId="0" borderId="7" xfId="0" applyFont="1" applyBorder="1" applyAlignment="1"/>
    <xf numFmtId="0" fontId="0" fillId="22" borderId="7" xfId="0" applyFill="1" applyBorder="1" applyAlignment="1"/>
    <xf numFmtId="0" fontId="87" fillId="5" borderId="0" xfId="0" applyFont="1" applyFill="1" applyAlignment="1"/>
    <xf numFmtId="0" fontId="13" fillId="5" borderId="0" xfId="0" applyFont="1" applyFill="1" applyBorder="1" applyAlignment="1"/>
    <xf numFmtId="0" fontId="35" fillId="5" borderId="0" xfId="0" applyFont="1" applyFill="1" applyBorder="1" applyAlignment="1"/>
    <xf numFmtId="0" fontId="44" fillId="0" borderId="0" xfId="0" applyFont="1" applyAlignment="1"/>
    <xf numFmtId="0" fontId="41" fillId="5" borderId="2" xfId="0" applyFont="1" applyFill="1" applyBorder="1" applyAlignment="1"/>
    <xf numFmtId="0" fontId="40" fillId="16" borderId="0" xfId="0" applyFont="1" applyFill="1" applyAlignment="1"/>
    <xf numFmtId="0" fontId="41" fillId="16" borderId="2" xfId="0" applyFont="1" applyFill="1" applyBorder="1" applyAlignment="1"/>
    <xf numFmtId="166" fontId="0" fillId="16" borderId="2" xfId="0" applyNumberFormat="1" applyFill="1" applyBorder="1" applyAlignment="1"/>
    <xf numFmtId="0" fontId="0" fillId="16" borderId="4" xfId="0" applyFill="1" applyBorder="1" applyAlignment="1"/>
    <xf numFmtId="0" fontId="43" fillId="5" borderId="2" xfId="0" applyFont="1" applyFill="1" applyBorder="1" applyAlignment="1"/>
    <xf numFmtId="0" fontId="0" fillId="5" borderId="4" xfId="0" applyFill="1" applyBorder="1" applyAlignment="1"/>
    <xf numFmtId="0" fontId="39" fillId="16" borderId="2" xfId="0" applyFont="1" applyFill="1" applyBorder="1" applyAlignment="1"/>
    <xf numFmtId="0" fontId="47" fillId="16" borderId="2" xfId="0" applyFont="1" applyFill="1" applyBorder="1" applyAlignment="1"/>
    <xf numFmtId="0" fontId="88" fillId="16" borderId="0" xfId="0" applyFont="1" applyFill="1"/>
    <xf numFmtId="0" fontId="19" fillId="4" borderId="2" xfId="0" applyFont="1" applyFill="1" applyBorder="1" applyAlignment="1">
      <alignment horizontal="center" vertical="center"/>
    </xf>
    <xf numFmtId="0" fontId="20" fillId="13" borderId="2" xfId="0" applyFont="1" applyFill="1" applyBorder="1" applyAlignment="1">
      <alignment horizontal="center" vertical="center"/>
    </xf>
    <xf numFmtId="0" fontId="20" fillId="14" borderId="2" xfId="0" applyFont="1" applyFill="1" applyBorder="1" applyAlignment="1">
      <alignment horizontal="center" vertical="center"/>
    </xf>
    <xf numFmtId="0" fontId="19" fillId="12" borderId="2" xfId="0" applyFont="1" applyFill="1" applyBorder="1" applyAlignment="1">
      <alignment horizontal="center" vertical="center"/>
    </xf>
    <xf numFmtId="0" fontId="20" fillId="18" borderId="0" xfId="0" applyFont="1" applyFill="1" applyAlignment="1">
      <alignment horizontal="center" vertical="center"/>
    </xf>
    <xf numFmtId="0" fontId="45" fillId="5" borderId="2" xfId="0" applyFont="1" applyFill="1" applyBorder="1" applyAlignment="1">
      <alignment wrapText="1"/>
    </xf>
    <xf numFmtId="2" fontId="71" fillId="16" borderId="0" xfId="0" applyNumberFormat="1" applyFont="1" applyFill="1" applyAlignment="1">
      <alignment vertical="center"/>
    </xf>
    <xf numFmtId="2" fontId="22" fillId="10" borderId="2" xfId="3" applyNumberFormat="1" applyFont="1" applyFill="1" applyBorder="1" applyProtection="1">
      <protection locked="0"/>
    </xf>
    <xf numFmtId="0" fontId="0" fillId="5" borderId="0" xfId="0" applyFill="1" applyBorder="1" applyProtection="1">
      <protection locked="0"/>
    </xf>
    <xf numFmtId="0" fontId="0" fillId="16" borderId="0" xfId="0" applyFill="1" applyBorder="1" applyProtection="1">
      <protection locked="0"/>
    </xf>
    <xf numFmtId="0" fontId="22" fillId="10" borderId="2" xfId="0" applyFont="1" applyFill="1" applyBorder="1" applyProtection="1">
      <protection locked="0"/>
    </xf>
    <xf numFmtId="0" fontId="37" fillId="10" borderId="2" xfId="0" applyFont="1" applyFill="1" applyBorder="1" applyProtection="1">
      <protection locked="0"/>
    </xf>
    <xf numFmtId="0" fontId="20" fillId="16" borderId="0" xfId="0" applyFont="1" applyFill="1" applyAlignment="1">
      <alignment horizontal="center" vertical="center" wrapText="1"/>
    </xf>
    <xf numFmtId="0" fontId="0" fillId="0" borderId="0" xfId="0" applyBorder="1"/>
    <xf numFmtId="0" fontId="0" fillId="0" borderId="0" xfId="0" applyBorder="1" applyAlignment="1">
      <alignment wrapText="1"/>
    </xf>
    <xf numFmtId="0" fontId="14" fillId="7" borderId="14" xfId="0" applyFont="1" applyFill="1" applyBorder="1" applyAlignment="1">
      <alignment vertical="center"/>
    </xf>
    <xf numFmtId="0" fontId="62" fillId="7" borderId="15" xfId="0" applyFont="1" applyFill="1" applyBorder="1" applyAlignment="1">
      <alignment vertical="center"/>
    </xf>
    <xf numFmtId="0" fontId="1" fillId="6" borderId="15" xfId="0" applyFont="1" applyFill="1" applyBorder="1"/>
    <xf numFmtId="0" fontId="1" fillId="6" borderId="16" xfId="0" applyFont="1" applyFill="1" applyBorder="1"/>
    <xf numFmtId="0" fontId="0" fillId="3" borderId="17" xfId="0" applyFill="1" applyBorder="1"/>
    <xf numFmtId="0" fontId="0" fillId="3" borderId="0" xfId="0" applyFill="1" applyBorder="1"/>
    <xf numFmtId="0" fontId="0" fillId="3" borderId="9" xfId="0" applyFill="1" applyBorder="1"/>
    <xf numFmtId="0" fontId="11" fillId="3" borderId="0" xfId="0" applyFont="1" applyFill="1" applyBorder="1" applyAlignment="1">
      <alignment vertical="top"/>
    </xf>
    <xf numFmtId="0" fontId="10" fillId="3" borderId="0" xfId="0" applyFont="1" applyFill="1" applyBorder="1"/>
    <xf numFmtId="0" fontId="0" fillId="3" borderId="18" xfId="0" applyFill="1" applyBorder="1"/>
    <xf numFmtId="0" fontId="10" fillId="3" borderId="19" xfId="0" applyFont="1" applyFill="1" applyBorder="1"/>
    <xf numFmtId="0" fontId="0" fillId="3" borderId="6" xfId="0" applyFill="1" applyBorder="1"/>
    <xf numFmtId="0" fontId="15" fillId="6" borderId="17" xfId="0" applyFont="1" applyFill="1" applyBorder="1" applyAlignment="1">
      <alignment vertical="top" wrapText="1"/>
    </xf>
    <xf numFmtId="0" fontId="16" fillId="6" borderId="9" xfId="0" applyFont="1" applyFill="1" applyBorder="1" applyAlignment="1">
      <alignment vertical="top"/>
    </xf>
    <xf numFmtId="0" fontId="0" fillId="6" borderId="20" xfId="0" applyFill="1" applyBorder="1"/>
    <xf numFmtId="0" fontId="0" fillId="6" borderId="21" xfId="0" applyFill="1" applyBorder="1"/>
    <xf numFmtId="0" fontId="0" fillId="6" borderId="22" xfId="0" applyFill="1" applyBorder="1"/>
    <xf numFmtId="0" fontId="0" fillId="6" borderId="17" xfId="0" applyFont="1" applyFill="1" applyBorder="1"/>
    <xf numFmtId="0" fontId="12" fillId="6" borderId="0" xfId="0" applyFont="1" applyFill="1" applyBorder="1"/>
    <xf numFmtId="0" fontId="0" fillId="6" borderId="0" xfId="0" applyFont="1" applyFill="1" applyBorder="1"/>
    <xf numFmtId="0" fontId="0" fillId="6" borderId="9" xfId="0" applyFill="1" applyBorder="1"/>
    <xf numFmtId="0" fontId="0" fillId="0" borderId="17" xfId="0" applyBorder="1"/>
    <xf numFmtId="0" fontId="5" fillId="0" borderId="0" xfId="0" applyFont="1" applyBorder="1"/>
    <xf numFmtId="0" fontId="0" fillId="0" borderId="9" xfId="0" applyBorder="1"/>
    <xf numFmtId="0" fontId="58" fillId="5" borderId="17" xfId="0" applyFont="1" applyFill="1" applyBorder="1"/>
    <xf numFmtId="0" fontId="75" fillId="5" borderId="0" xfId="0" applyFont="1" applyFill="1" applyBorder="1"/>
    <xf numFmtId="0" fontId="58" fillId="16" borderId="17" xfId="0" applyFont="1" applyFill="1" applyBorder="1"/>
    <xf numFmtId="0" fontId="75" fillId="16" borderId="0" xfId="0" applyFont="1" applyFill="1" applyBorder="1"/>
    <xf numFmtId="0" fontId="75" fillId="0" borderId="0" xfId="0" applyFont="1" applyBorder="1"/>
    <xf numFmtId="0" fontId="58" fillId="5" borderId="18" xfId="0" applyFont="1" applyFill="1" applyBorder="1"/>
    <xf numFmtId="0" fontId="75" fillId="5" borderId="19" xfId="0" applyFont="1" applyFill="1" applyBorder="1"/>
    <xf numFmtId="0" fontId="0" fillId="0" borderId="21" xfId="0" applyBorder="1"/>
    <xf numFmtId="0" fontId="0" fillId="6" borderId="17" xfId="0" applyFill="1" applyBorder="1" applyAlignment="1">
      <alignment vertical="center"/>
    </xf>
    <xf numFmtId="0" fontId="12" fillId="6" borderId="0" xfId="0" applyFont="1" applyFill="1" applyBorder="1" applyAlignment="1">
      <alignment vertical="center"/>
    </xf>
    <xf numFmtId="0" fontId="0" fillId="6" borderId="0" xfId="0" applyFill="1" applyBorder="1" applyAlignment="1">
      <alignment vertical="center"/>
    </xf>
    <xf numFmtId="0" fontId="0" fillId="0" borderId="0" xfId="0" applyBorder="1" applyAlignment="1">
      <alignment vertical="center"/>
    </xf>
    <xf numFmtId="0" fontId="0" fillId="6" borderId="9" xfId="0" applyFill="1" applyBorder="1" applyAlignment="1">
      <alignment vertical="center"/>
    </xf>
    <xf numFmtId="0" fontId="0" fillId="6" borderId="17" xfId="0" applyFill="1" applyBorder="1"/>
    <xf numFmtId="0" fontId="0" fillId="6" borderId="0" xfId="0" applyFill="1" applyBorder="1"/>
    <xf numFmtId="0" fontId="9" fillId="8" borderId="17" xfId="2" applyFont="1" applyFill="1" applyBorder="1"/>
    <xf numFmtId="0" fontId="79" fillId="8" borderId="0" xfId="2" applyFont="1" applyFill="1" applyBorder="1"/>
    <xf numFmtId="0" fontId="77" fillId="0" borderId="0" xfId="0" applyFont="1" applyBorder="1"/>
    <xf numFmtId="0" fontId="79" fillId="8" borderId="0" xfId="2" applyFont="1" applyFill="1" applyBorder="1" applyAlignment="1">
      <alignment horizontal="center"/>
    </xf>
    <xf numFmtId="0" fontId="79" fillId="8" borderId="9" xfId="2" applyFont="1" applyFill="1" applyBorder="1" applyAlignment="1">
      <alignment horizontal="center"/>
    </xf>
    <xf numFmtId="0" fontId="0" fillId="5" borderId="17" xfId="0" applyFill="1" applyBorder="1"/>
    <xf numFmtId="0" fontId="0" fillId="5" borderId="0" xfId="0" applyFill="1" applyBorder="1" applyAlignment="1">
      <alignment vertical="center"/>
    </xf>
    <xf numFmtId="0" fontId="58" fillId="5" borderId="9" xfId="0" applyFont="1" applyFill="1" applyBorder="1" applyAlignment="1">
      <alignment horizontal="center"/>
    </xf>
    <xf numFmtId="0" fontId="0" fillId="16" borderId="17" xfId="0" applyFill="1" applyBorder="1"/>
    <xf numFmtId="0" fontId="78" fillId="16" borderId="0" xfId="0" applyFont="1" applyFill="1" applyBorder="1" applyAlignment="1">
      <alignment vertical="center"/>
    </xf>
    <xf numFmtId="0" fontId="76" fillId="16" borderId="0" xfId="0" applyFont="1" applyFill="1" applyBorder="1" applyAlignment="1">
      <alignment vertical="center"/>
    </xf>
    <xf numFmtId="0" fontId="77" fillId="16" borderId="0" xfId="0" applyFont="1" applyFill="1" applyBorder="1" applyAlignment="1">
      <alignment vertical="center"/>
    </xf>
    <xf numFmtId="0" fontId="77" fillId="16" borderId="0" xfId="0" applyFont="1" applyFill="1" applyBorder="1"/>
    <xf numFmtId="2" fontId="72" fillId="11" borderId="0" xfId="0" applyNumberFormat="1" applyFont="1" applyFill="1" applyBorder="1" applyAlignment="1" applyProtection="1">
      <alignment vertical="center"/>
      <protection locked="0"/>
    </xf>
    <xf numFmtId="2" fontId="72" fillId="11" borderId="0" xfId="0" applyNumberFormat="1" applyFont="1" applyFill="1" applyBorder="1" applyAlignment="1">
      <alignment vertical="center"/>
    </xf>
    <xf numFmtId="0" fontId="77" fillId="16" borderId="0" xfId="0" applyFont="1" applyFill="1" applyBorder="1" applyAlignment="1">
      <alignment horizontal="center" vertical="center"/>
    </xf>
    <xf numFmtId="1" fontId="59" fillId="16" borderId="9" xfId="0" applyNumberFormat="1" applyFont="1" applyFill="1" applyBorder="1" applyAlignment="1">
      <alignment vertical="center"/>
    </xf>
    <xf numFmtId="0" fontId="75" fillId="5" borderId="0" xfId="0" applyFont="1" applyFill="1" applyBorder="1" applyAlignment="1">
      <alignment vertical="center"/>
    </xf>
    <xf numFmtId="0" fontId="76" fillId="5" borderId="0" xfId="0" applyFont="1" applyFill="1" applyBorder="1" applyAlignment="1">
      <alignment vertical="center" wrapText="1"/>
    </xf>
    <xf numFmtId="0" fontId="77" fillId="5" borderId="0" xfId="0" applyFont="1" applyFill="1" applyBorder="1" applyAlignment="1">
      <alignment vertical="center"/>
    </xf>
    <xf numFmtId="0" fontId="77" fillId="5" borderId="0" xfId="0" applyFont="1" applyFill="1" applyBorder="1"/>
    <xf numFmtId="2" fontId="72" fillId="10" borderId="0" xfId="0" applyNumberFormat="1" applyFont="1" applyFill="1" applyBorder="1" applyAlignment="1" applyProtection="1">
      <alignment vertical="center"/>
      <protection locked="0"/>
    </xf>
    <xf numFmtId="2" fontId="72" fillId="10" borderId="0" xfId="0" applyNumberFormat="1" applyFont="1" applyFill="1" applyBorder="1" applyAlignment="1">
      <alignment vertical="center"/>
    </xf>
    <xf numFmtId="0" fontId="77" fillId="5" borderId="0" xfId="0" applyFont="1" applyFill="1" applyBorder="1" applyAlignment="1">
      <alignment horizontal="center" vertical="center"/>
    </xf>
    <xf numFmtId="1" fontId="59" fillId="5" borderId="9" xfId="0" applyNumberFormat="1" applyFont="1" applyFill="1" applyBorder="1" applyAlignment="1">
      <alignment vertical="center"/>
    </xf>
    <xf numFmtId="0" fontId="75" fillId="16" borderId="0" xfId="0" applyFont="1" applyFill="1" applyBorder="1" applyAlignment="1">
      <alignment vertical="center"/>
    </xf>
    <xf numFmtId="0" fontId="76" fillId="16" borderId="0" xfId="0" applyFont="1" applyFill="1" applyBorder="1" applyAlignment="1">
      <alignment vertical="center" wrapText="1"/>
    </xf>
    <xf numFmtId="1" fontId="59" fillId="16" borderId="9" xfId="0" applyNumberFormat="1" applyFont="1" applyFill="1" applyBorder="1"/>
    <xf numFmtId="0" fontId="76" fillId="5" borderId="0" xfId="0" applyFont="1" applyFill="1" applyBorder="1" applyAlignment="1">
      <alignment vertical="center"/>
    </xf>
    <xf numFmtId="2" fontId="71" fillId="11" borderId="0" xfId="0" applyNumberFormat="1" applyFont="1" applyFill="1" applyBorder="1" applyAlignment="1">
      <alignment vertical="center"/>
    </xf>
    <xf numFmtId="0" fontId="78" fillId="5" borderId="0" xfId="0" applyFont="1" applyFill="1" applyBorder="1" applyAlignment="1">
      <alignment vertical="center"/>
    </xf>
    <xf numFmtId="2" fontId="72" fillId="5" borderId="0" xfId="0" applyNumberFormat="1" applyFont="1" applyFill="1" applyBorder="1" applyAlignment="1">
      <alignment horizontal="right" vertical="center"/>
    </xf>
    <xf numFmtId="0" fontId="13" fillId="0" borderId="0" xfId="0" applyFont="1" applyBorder="1"/>
    <xf numFmtId="0" fontId="0" fillId="5" borderId="9" xfId="0" applyFill="1" applyBorder="1"/>
    <xf numFmtId="2" fontId="72" fillId="11" borderId="17" xfId="0" applyNumberFormat="1" applyFont="1" applyFill="1" applyBorder="1" applyAlignment="1" applyProtection="1">
      <alignment vertical="center"/>
      <protection locked="0"/>
    </xf>
    <xf numFmtId="0" fontId="0" fillId="0" borderId="4" xfId="0" applyBorder="1"/>
    <xf numFmtId="0" fontId="0" fillId="0" borderId="4" xfId="0" applyFill="1" applyBorder="1"/>
    <xf numFmtId="0" fontId="0" fillId="0" borderId="22" xfId="0" applyBorder="1"/>
    <xf numFmtId="0" fontId="13" fillId="0" borderId="4" xfId="0" applyFont="1" applyFill="1" applyBorder="1"/>
    <xf numFmtId="0" fontId="13" fillId="6" borderId="20" xfId="0" applyFont="1" applyFill="1" applyBorder="1"/>
    <xf numFmtId="0" fontId="12" fillId="6" borderId="21" xfId="0" applyFont="1" applyFill="1" applyBorder="1"/>
    <xf numFmtId="0" fontId="64" fillId="6" borderId="21" xfId="0" applyFont="1" applyFill="1" applyBorder="1"/>
    <xf numFmtId="0" fontId="13" fillId="0" borderId="17" xfId="0" applyFont="1" applyBorder="1"/>
    <xf numFmtId="0" fontId="18" fillId="0" borderId="0" xfId="0" applyFont="1" applyBorder="1" applyAlignment="1">
      <alignment vertical="center"/>
    </xf>
    <xf numFmtId="0" fontId="13" fillId="0" borderId="0" xfId="0" applyFont="1" applyFill="1" applyBorder="1" applyAlignment="1">
      <alignment vertical="center" wrapText="1"/>
    </xf>
    <xf numFmtId="0" fontId="13" fillId="8" borderId="17" xfId="0" applyFont="1" applyFill="1" applyBorder="1"/>
    <xf numFmtId="0" fontId="0" fillId="8" borderId="0" xfId="0" applyFill="1" applyBorder="1"/>
    <xf numFmtId="0" fontId="48" fillId="8" borderId="0" xfId="0" applyFont="1" applyFill="1" applyBorder="1" applyAlignment="1">
      <alignment horizontal="center" vertical="center"/>
    </xf>
    <xf numFmtId="0" fontId="48" fillId="8" borderId="0" xfId="0" applyFont="1" applyFill="1" applyBorder="1" applyAlignment="1">
      <alignment horizontal="left" vertical="center" wrapText="1"/>
    </xf>
    <xf numFmtId="0" fontId="48" fillId="8" borderId="0" xfId="0" applyFont="1" applyFill="1" applyBorder="1" applyAlignment="1">
      <alignment horizontal="center" vertical="center" wrapText="1"/>
    </xf>
    <xf numFmtId="0" fontId="48" fillId="8" borderId="9" xfId="0" applyFont="1" applyFill="1" applyBorder="1" applyAlignment="1">
      <alignment horizontal="center" vertical="center" wrapText="1"/>
    </xf>
    <xf numFmtId="0" fontId="13" fillId="15" borderId="17" xfId="0" applyFont="1" applyFill="1" applyBorder="1"/>
    <xf numFmtId="0" fontId="21" fillId="15" borderId="0" xfId="0" applyFont="1" applyFill="1" applyBorder="1" applyAlignment="1">
      <alignment vertical="center"/>
    </xf>
    <xf numFmtId="0" fontId="24" fillId="15" borderId="0" xfId="0" applyFont="1" applyFill="1" applyBorder="1" applyAlignment="1">
      <alignment horizontal="center" vertical="center"/>
    </xf>
    <xf numFmtId="0" fontId="0" fillId="15" borderId="9" xfId="0" applyFill="1" applyBorder="1"/>
    <xf numFmtId="0" fontId="13" fillId="16" borderId="17" xfId="0" applyFont="1" applyFill="1" applyBorder="1"/>
    <xf numFmtId="0" fontId="17" fillId="16" borderId="0" xfId="0" applyFont="1" applyFill="1" applyBorder="1" applyAlignment="1">
      <alignment vertical="center"/>
    </xf>
    <xf numFmtId="0" fontId="95" fillId="16" borderId="0" xfId="0" applyFont="1" applyFill="1" applyBorder="1" applyProtection="1">
      <protection locked="0"/>
    </xf>
    <xf numFmtId="0" fontId="27" fillId="16" borderId="0" xfId="0" applyFont="1" applyFill="1" applyBorder="1"/>
    <xf numFmtId="0" fontId="13" fillId="11" borderId="0" xfId="0" applyFont="1" applyFill="1" applyBorder="1" applyProtection="1">
      <protection locked="0"/>
    </xf>
    <xf numFmtId="0" fontId="50" fillId="18" borderId="0" xfId="0" applyFont="1" applyFill="1" applyBorder="1"/>
    <xf numFmtId="1" fontId="27" fillId="16" borderId="0" xfId="0" applyNumberFormat="1" applyFont="1" applyFill="1" applyBorder="1"/>
    <xf numFmtId="0" fontId="13" fillId="5" borderId="17" xfId="0" applyFont="1" applyFill="1" applyBorder="1"/>
    <xf numFmtId="0" fontId="17" fillId="5" borderId="0" xfId="0" applyFont="1" applyFill="1" applyBorder="1" applyAlignment="1">
      <alignment vertical="center"/>
    </xf>
    <xf numFmtId="0" fontId="25" fillId="5" borderId="0" xfId="0" applyFont="1" applyFill="1" applyBorder="1" applyProtection="1">
      <protection locked="0"/>
    </xf>
    <xf numFmtId="0" fontId="92" fillId="5" borderId="0" xfId="0" applyFont="1" applyFill="1" applyBorder="1"/>
    <xf numFmtId="0" fontId="27" fillId="5" borderId="0" xfId="0" applyFont="1" applyFill="1" applyBorder="1"/>
    <xf numFmtId="0" fontId="50" fillId="21" borderId="0" xfId="0" applyFont="1" applyFill="1" applyBorder="1"/>
    <xf numFmtId="1" fontId="27" fillId="5" borderId="0" xfId="0" applyNumberFormat="1" applyFont="1" applyFill="1" applyBorder="1"/>
    <xf numFmtId="1" fontId="59" fillId="5" borderId="9" xfId="0" applyNumberFormat="1" applyFont="1" applyFill="1" applyBorder="1"/>
    <xf numFmtId="0" fontId="17" fillId="0" borderId="0" xfId="0" applyFont="1" applyFill="1" applyBorder="1" applyAlignment="1">
      <alignment vertical="center"/>
    </xf>
    <xf numFmtId="0" fontId="85" fillId="0" borderId="0" xfId="0" applyFont="1" applyBorder="1" applyProtection="1">
      <protection locked="0"/>
    </xf>
    <xf numFmtId="0" fontId="50" fillId="25" borderId="0" xfId="0" applyFont="1" applyFill="1" applyBorder="1"/>
    <xf numFmtId="0" fontId="50" fillId="24" borderId="0" xfId="0" applyFont="1" applyFill="1" applyBorder="1"/>
    <xf numFmtId="0" fontId="58" fillId="16" borderId="0" xfId="0" applyFont="1" applyFill="1" applyBorder="1"/>
    <xf numFmtId="0" fontId="0" fillId="16" borderId="9" xfId="0" applyFill="1" applyBorder="1"/>
    <xf numFmtId="0" fontId="58" fillId="15" borderId="0" xfId="0" applyFont="1" applyFill="1" applyBorder="1"/>
    <xf numFmtId="0" fontId="22" fillId="5" borderId="0" xfId="0" applyFont="1" applyFill="1" applyBorder="1"/>
    <xf numFmtId="0" fontId="96" fillId="5" borderId="0" xfId="0" applyFont="1" applyFill="1" applyBorder="1" applyProtection="1">
      <protection locked="0"/>
    </xf>
    <xf numFmtId="0" fontId="22" fillId="16" borderId="0" xfId="0" applyFont="1" applyFill="1" applyBorder="1"/>
    <xf numFmtId="1" fontId="90" fillId="5" borderId="9" xfId="0" applyNumberFormat="1" applyFont="1" applyFill="1" applyBorder="1"/>
    <xf numFmtId="0" fontId="58" fillId="5" borderId="0" xfId="0" applyFont="1" applyFill="1" applyBorder="1"/>
    <xf numFmtId="0" fontId="54" fillId="16" borderId="0" xfId="0" applyFont="1" applyFill="1" applyBorder="1"/>
    <xf numFmtId="0" fontId="13" fillId="16" borderId="0" xfId="0" applyFont="1" applyFill="1" applyBorder="1"/>
    <xf numFmtId="0" fontId="22" fillId="15" borderId="0" xfId="0" applyFont="1" applyFill="1" applyBorder="1" applyAlignment="1">
      <alignment horizontal="center" vertical="center"/>
    </xf>
    <xf numFmtId="0" fontId="22" fillId="0" borderId="0" xfId="0" applyFont="1" applyBorder="1"/>
    <xf numFmtId="0" fontId="95" fillId="0" borderId="0" xfId="0" applyFont="1" applyBorder="1" applyProtection="1">
      <protection locked="0"/>
    </xf>
    <xf numFmtId="0" fontId="0" fillId="0" borderId="0" xfId="0" applyBorder="1" applyProtection="1">
      <protection locked="0"/>
    </xf>
    <xf numFmtId="0" fontId="13" fillId="0" borderId="17" xfId="0" applyFont="1" applyFill="1" applyBorder="1"/>
    <xf numFmtId="0" fontId="0" fillId="0" borderId="0" xfId="0" applyFill="1" applyBorder="1"/>
    <xf numFmtId="0" fontId="22" fillId="0" borderId="0" xfId="0" applyFont="1" applyFill="1" applyBorder="1"/>
    <xf numFmtId="0" fontId="0" fillId="0" borderId="0" xfId="0" applyFill="1" applyBorder="1" applyProtection="1">
      <protection locked="0"/>
    </xf>
    <xf numFmtId="0" fontId="95" fillId="0" borderId="0" xfId="0" applyFont="1" applyFill="1" applyBorder="1" applyProtection="1">
      <protection locked="0"/>
    </xf>
    <xf numFmtId="0" fontId="37" fillId="5" borderId="0" xfId="0" applyFont="1" applyFill="1" applyBorder="1"/>
    <xf numFmtId="0" fontId="37" fillId="0" borderId="0" xfId="0" applyFont="1" applyFill="1" applyBorder="1"/>
    <xf numFmtId="0" fontId="13" fillId="0" borderId="18" xfId="0" applyFont="1" applyBorder="1"/>
    <xf numFmtId="0" fontId="0" fillId="0" borderId="19" xfId="0" applyBorder="1"/>
    <xf numFmtId="0" fontId="52" fillId="30" borderId="19" xfId="0" applyFont="1" applyFill="1" applyBorder="1" applyAlignment="1">
      <alignment vertical="center"/>
    </xf>
    <xf numFmtId="0" fontId="0" fillId="31" borderId="19" xfId="0" applyFill="1" applyBorder="1"/>
    <xf numFmtId="0" fontId="0" fillId="32" borderId="19" xfId="0" applyFill="1" applyBorder="1"/>
    <xf numFmtId="1" fontId="28" fillId="32" borderId="6" xfId="0" applyNumberFormat="1" applyFont="1" applyFill="1" applyBorder="1"/>
    <xf numFmtId="0" fontId="54" fillId="5" borderId="0" xfId="0" applyFont="1" applyFill="1" applyBorder="1"/>
    <xf numFmtId="0" fontId="0" fillId="11" borderId="0" xfId="0" applyFill="1" applyBorder="1"/>
    <xf numFmtId="0" fontId="56" fillId="0" borderId="0" xfId="0" applyFont="1" applyBorder="1"/>
    <xf numFmtId="0" fontId="54" fillId="0" borderId="0" xfId="0" applyFont="1" applyBorder="1"/>
    <xf numFmtId="0" fontId="46" fillId="5" borderId="0" xfId="0" applyFont="1" applyFill="1" applyBorder="1"/>
    <xf numFmtId="0" fontId="13" fillId="11" borderId="0" xfId="0" applyFont="1" applyFill="1" applyBorder="1"/>
    <xf numFmtId="0" fontId="29" fillId="5" borderId="0" xfId="0" applyFont="1" applyFill="1" applyBorder="1"/>
    <xf numFmtId="2" fontId="37" fillId="16" borderId="0" xfId="0" applyNumberFormat="1" applyFont="1" applyFill="1" applyBorder="1"/>
    <xf numFmtId="2" fontId="57" fillId="16" borderId="9" xfId="0" applyNumberFormat="1" applyFont="1" applyFill="1" applyBorder="1"/>
    <xf numFmtId="0" fontId="52" fillId="20" borderId="0" xfId="0" applyFont="1" applyFill="1" applyBorder="1" applyAlignment="1">
      <alignment vertical="center"/>
    </xf>
    <xf numFmtId="0" fontId="0" fillId="10" borderId="0" xfId="0" applyFill="1" applyBorder="1"/>
    <xf numFmtId="0" fontId="0" fillId="17" borderId="0" xfId="0" applyFill="1" applyBorder="1"/>
    <xf numFmtId="1" fontId="28" fillId="17" borderId="9" xfId="0" applyNumberFormat="1" applyFont="1" applyFill="1" applyBorder="1"/>
    <xf numFmtId="0" fontId="74" fillId="15" borderId="0" xfId="0" applyFont="1" applyFill="1" applyBorder="1" applyAlignment="1">
      <alignment horizontal="right"/>
    </xf>
    <xf numFmtId="0" fontId="97" fillId="0" borderId="0" xfId="0" applyFont="1" applyBorder="1" applyProtection="1">
      <protection locked="0"/>
    </xf>
    <xf numFmtId="0" fontId="25" fillId="15" borderId="0" xfId="0" applyFont="1" applyFill="1" applyBorder="1"/>
    <xf numFmtId="0" fontId="0" fillId="11" borderId="0" xfId="0" applyFill="1" applyBorder="1" applyProtection="1">
      <protection locked="0"/>
    </xf>
    <xf numFmtId="1" fontId="69" fillId="5" borderId="9" xfId="0" applyNumberFormat="1" applyFont="1" applyFill="1" applyBorder="1"/>
    <xf numFmtId="1" fontId="27" fillId="0" borderId="0" xfId="0" applyNumberFormat="1" applyFont="1" applyBorder="1"/>
    <xf numFmtId="1" fontId="69" fillId="0" borderId="9" xfId="0" applyNumberFormat="1" applyFont="1" applyBorder="1"/>
    <xf numFmtId="0" fontId="37" fillId="16" borderId="0" xfId="0" applyFont="1" applyFill="1" applyBorder="1"/>
    <xf numFmtId="2" fontId="0" fillId="5" borderId="0" xfId="0" applyNumberFormat="1" applyFill="1" applyBorder="1"/>
    <xf numFmtId="0" fontId="17" fillId="15" borderId="0" xfId="0" applyFont="1" applyFill="1" applyBorder="1" applyAlignment="1">
      <alignment horizontal="center" vertical="center"/>
    </xf>
    <xf numFmtId="1" fontId="59" fillId="0" borderId="9" xfId="0" applyNumberFormat="1" applyFont="1" applyBorder="1"/>
    <xf numFmtId="0" fontId="85" fillId="16" borderId="0" xfId="0" applyFont="1" applyFill="1" applyBorder="1"/>
    <xf numFmtId="0" fontId="38" fillId="15" borderId="0" xfId="0" applyFont="1" applyFill="1" applyBorder="1"/>
    <xf numFmtId="0" fontId="22" fillId="15" borderId="0" xfId="0" applyFont="1" applyFill="1" applyBorder="1"/>
    <xf numFmtId="0" fontId="73" fillId="15" borderId="0" xfId="0" applyFont="1" applyFill="1" applyBorder="1" applyAlignment="1">
      <alignment horizontal="right"/>
    </xf>
    <xf numFmtId="0" fontId="35" fillId="16" borderId="17" xfId="0" applyFont="1" applyFill="1" applyBorder="1"/>
    <xf numFmtId="0" fontId="33" fillId="16" borderId="0" xfId="0" applyFont="1" applyFill="1" applyBorder="1"/>
    <xf numFmtId="0" fontId="46" fillId="16" borderId="0" xfId="0" applyFont="1" applyFill="1" applyBorder="1"/>
    <xf numFmtId="0" fontId="33" fillId="16" borderId="0" xfId="0" applyFont="1" applyFill="1" applyBorder="1" applyProtection="1">
      <protection locked="0"/>
    </xf>
    <xf numFmtId="0" fontId="50" fillId="16" borderId="0" xfId="0" applyFont="1" applyFill="1" applyBorder="1"/>
    <xf numFmtId="0" fontId="35" fillId="5" borderId="17" xfId="0" applyFont="1" applyFill="1" applyBorder="1"/>
    <xf numFmtId="0" fontId="33" fillId="5" borderId="0" xfId="0" applyFont="1" applyFill="1" applyBorder="1"/>
    <xf numFmtId="0" fontId="33" fillId="5" borderId="0" xfId="0" applyFont="1" applyFill="1" applyBorder="1" applyProtection="1">
      <protection locked="0"/>
    </xf>
    <xf numFmtId="0" fontId="50" fillId="5" borderId="0" xfId="0" applyFont="1" applyFill="1" applyBorder="1"/>
    <xf numFmtId="1" fontId="67" fillId="5" borderId="0" xfId="0" applyNumberFormat="1" applyFont="1" applyFill="1" applyBorder="1"/>
    <xf numFmtId="0" fontId="17" fillId="31" borderId="19" xfId="0" applyFont="1" applyFill="1" applyBorder="1" applyAlignment="1">
      <alignment vertical="center"/>
    </xf>
    <xf numFmtId="0" fontId="32" fillId="19" borderId="0" xfId="0" applyFont="1" applyFill="1" applyBorder="1" applyAlignment="1">
      <alignment horizontal="center" vertical="center"/>
    </xf>
    <xf numFmtId="0" fontId="96" fillId="5" borderId="0" xfId="0" applyFont="1" applyFill="1" applyBorder="1"/>
    <xf numFmtId="0" fontId="92" fillId="0" borderId="0" xfId="0" applyFont="1" applyBorder="1"/>
    <xf numFmtId="0" fontId="49" fillId="6" borderId="21" xfId="0" applyFont="1" applyFill="1" applyBorder="1"/>
    <xf numFmtId="0" fontId="49" fillId="0" borderId="0" xfId="0" applyFont="1" applyBorder="1"/>
    <xf numFmtId="0" fontId="49" fillId="15" borderId="0" xfId="0" applyFont="1" applyFill="1" applyBorder="1"/>
    <xf numFmtId="0" fontId="85" fillId="16" borderId="0" xfId="0" applyFont="1" applyFill="1" applyBorder="1" applyProtection="1">
      <protection locked="0"/>
    </xf>
    <xf numFmtId="0" fontId="29" fillId="11" borderId="0" xfId="0" applyFont="1" applyFill="1" applyBorder="1" applyProtection="1">
      <protection locked="0"/>
    </xf>
    <xf numFmtId="0" fontId="29" fillId="16" borderId="0" xfId="0" applyFont="1" applyFill="1" applyBorder="1"/>
    <xf numFmtId="0" fontId="86" fillId="5" borderId="0" xfId="0" applyFont="1" applyFill="1" applyBorder="1" applyProtection="1">
      <protection locked="0"/>
    </xf>
    <xf numFmtId="0" fontId="53" fillId="16" borderId="0" xfId="0" applyFont="1" applyFill="1" applyBorder="1"/>
    <xf numFmtId="0" fontId="57" fillId="16" borderId="9" xfId="0" applyFont="1" applyFill="1" applyBorder="1"/>
    <xf numFmtId="0" fontId="17" fillId="31" borderId="0" xfId="0" applyFont="1" applyFill="1" applyBorder="1" applyAlignment="1">
      <alignment vertical="center"/>
    </xf>
    <xf numFmtId="0" fontId="0" fillId="31" borderId="0" xfId="0" applyFill="1" applyBorder="1"/>
    <xf numFmtId="0" fontId="51" fillId="32" borderId="0" xfId="0" applyFont="1" applyFill="1" applyBorder="1" applyAlignment="1">
      <alignment horizontal="right"/>
    </xf>
    <xf numFmtId="1" fontId="27" fillId="32" borderId="9" xfId="0" applyNumberFormat="1" applyFont="1" applyFill="1" applyBorder="1" applyAlignment="1">
      <alignment vertical="center"/>
    </xf>
    <xf numFmtId="0" fontId="51" fillId="16" borderId="0" xfId="0" applyFont="1" applyFill="1" applyBorder="1" applyAlignment="1">
      <alignment horizontal="right"/>
    </xf>
    <xf numFmtId="2" fontId="27" fillId="16" borderId="9" xfId="0" applyNumberFormat="1" applyFont="1" applyFill="1" applyBorder="1"/>
    <xf numFmtId="0" fontId="54" fillId="5" borderId="0" xfId="0" applyFont="1" applyFill="1" applyBorder="1" applyProtection="1">
      <protection locked="0"/>
    </xf>
    <xf numFmtId="0" fontId="13" fillId="16" borderId="17" xfId="0" applyFont="1" applyFill="1" applyBorder="1" applyAlignment="1">
      <alignment vertical="center"/>
    </xf>
    <xf numFmtId="0" fontId="49" fillId="5" borderId="0" xfId="0" applyFont="1" applyFill="1" applyBorder="1"/>
    <xf numFmtId="2" fontId="27" fillId="5" borderId="9" xfId="0" applyNumberFormat="1" applyFont="1" applyFill="1" applyBorder="1"/>
    <xf numFmtId="0" fontId="27" fillId="15" borderId="9" xfId="0" applyFont="1" applyFill="1" applyBorder="1"/>
    <xf numFmtId="1" fontId="27" fillId="5" borderId="9" xfId="0" applyNumberFormat="1" applyFont="1" applyFill="1" applyBorder="1"/>
    <xf numFmtId="0" fontId="49" fillId="16" borderId="0" xfId="0" applyFont="1" applyFill="1" applyBorder="1"/>
    <xf numFmtId="0" fontId="50" fillId="11" borderId="0" xfId="0" applyFont="1" applyFill="1" applyBorder="1" applyProtection="1">
      <protection locked="0"/>
    </xf>
    <xf numFmtId="0" fontId="46" fillId="0" borderId="0" xfId="0" applyFont="1" applyFill="1" applyBorder="1"/>
    <xf numFmtId="0" fontId="27" fillId="0" borderId="0" xfId="0" applyFont="1" applyFill="1" applyBorder="1"/>
    <xf numFmtId="0" fontId="29" fillId="0" borderId="0" xfId="0" applyFont="1" applyFill="1" applyBorder="1"/>
    <xf numFmtId="1" fontId="27" fillId="0" borderId="0" xfId="0" applyNumberFormat="1" applyFont="1" applyFill="1" applyBorder="1"/>
    <xf numFmtId="1" fontId="59" fillId="0" borderId="9" xfId="0" applyNumberFormat="1" applyFont="1" applyFill="1" applyBorder="1"/>
    <xf numFmtId="0" fontId="35" fillId="0" borderId="17" xfId="0" applyFont="1" applyFill="1" applyBorder="1"/>
    <xf numFmtId="0" fontId="33" fillId="0" borderId="0" xfId="0" applyFont="1" applyFill="1" applyBorder="1"/>
    <xf numFmtId="0" fontId="33" fillId="0" borderId="0" xfId="0" applyFont="1" applyFill="1" applyBorder="1" applyProtection="1">
      <protection locked="0"/>
    </xf>
    <xf numFmtId="0" fontId="50" fillId="0" borderId="0" xfId="0" applyFont="1" applyFill="1" applyBorder="1"/>
    <xf numFmtId="0" fontId="66" fillId="5" borderId="0" xfId="0" applyFont="1" applyFill="1" applyBorder="1" applyProtection="1">
      <protection locked="0"/>
    </xf>
    <xf numFmtId="0" fontId="46" fillId="18" borderId="0" xfId="0" applyFont="1" applyFill="1" applyBorder="1"/>
    <xf numFmtId="0" fontId="49" fillId="32" borderId="0" xfId="0" applyFont="1" applyFill="1" applyBorder="1"/>
    <xf numFmtId="1" fontId="28" fillId="32" borderId="9" xfId="0" applyNumberFormat="1" applyFont="1" applyFill="1" applyBorder="1"/>
    <xf numFmtId="0" fontId="49" fillId="0" borderId="19" xfId="0" applyFont="1" applyBorder="1"/>
    <xf numFmtId="0" fontId="0" fillId="0" borderId="6" xfId="0" applyBorder="1"/>
    <xf numFmtId="0" fontId="19" fillId="4" borderId="4" xfId="0" applyFont="1" applyFill="1" applyBorder="1" applyAlignment="1">
      <alignment horizontal="center" vertical="center" wrapText="1"/>
    </xf>
    <xf numFmtId="0" fontId="13" fillId="0" borderId="20" xfId="0" applyFont="1" applyBorder="1"/>
    <xf numFmtId="0" fontId="13" fillId="6" borderId="17" xfId="0" applyFont="1" applyFill="1" applyBorder="1"/>
    <xf numFmtId="0" fontId="64" fillId="6" borderId="0" xfId="0" applyFont="1" applyFill="1" applyBorder="1"/>
    <xf numFmtId="0" fontId="27" fillId="0" borderId="0" xfId="0" applyFont="1" applyBorder="1"/>
    <xf numFmtId="0" fontId="37" fillId="0" borderId="0" xfId="0" applyFont="1" applyBorder="1"/>
    <xf numFmtId="2" fontId="0" fillId="5" borderId="9" xfId="0" applyNumberFormat="1" applyFill="1" applyBorder="1"/>
    <xf numFmtId="0" fontId="37" fillId="10" borderId="2" xfId="0" applyFont="1" applyFill="1" applyBorder="1" applyAlignment="1" applyProtection="1">
      <alignment vertical="center"/>
      <protection locked="0"/>
    </xf>
    <xf numFmtId="0" fontId="9" fillId="8" borderId="0" xfId="2" applyFont="1" applyFill="1" applyBorder="1"/>
    <xf numFmtId="0" fontId="9" fillId="8" borderId="9" xfId="2" applyFont="1" applyFill="1" applyBorder="1"/>
    <xf numFmtId="0" fontId="0" fillId="5" borderId="9" xfId="0" applyFill="1" applyBorder="1" applyAlignment="1">
      <alignment vertical="center"/>
    </xf>
    <xf numFmtId="0" fontId="4" fillId="16" borderId="0" xfId="0" applyFont="1" applyFill="1" applyBorder="1" applyAlignment="1">
      <alignment vertical="center"/>
    </xf>
    <xf numFmtId="0" fontId="13" fillId="16" borderId="0" xfId="0" applyFont="1" applyFill="1" applyBorder="1" applyAlignment="1">
      <alignment vertical="center"/>
    </xf>
    <xf numFmtId="0" fontId="0" fillId="16" borderId="0" xfId="0" applyFill="1" applyBorder="1" applyAlignment="1">
      <alignment vertical="center"/>
    </xf>
    <xf numFmtId="0" fontId="4" fillId="5" borderId="0" xfId="0" applyFont="1" applyFill="1" applyBorder="1" applyAlignment="1">
      <alignment vertical="center"/>
    </xf>
    <xf numFmtId="0" fontId="13" fillId="5" borderId="0" xfId="0" applyFont="1" applyFill="1" applyBorder="1" applyAlignment="1">
      <alignment vertical="center"/>
    </xf>
    <xf numFmtId="0" fontId="13" fillId="16" borderId="0" xfId="0" applyFont="1" applyFill="1" applyBorder="1" applyAlignment="1">
      <alignment vertical="center" wrapText="1"/>
    </xf>
    <xf numFmtId="0" fontId="0" fillId="0" borderId="17" xfId="0" applyFill="1" applyBorder="1"/>
    <xf numFmtId="0" fontId="8" fillId="0" borderId="0" xfId="0" applyFont="1" applyFill="1" applyBorder="1" applyAlignment="1">
      <alignment vertical="center"/>
    </xf>
    <xf numFmtId="0" fontId="70" fillId="0" borderId="0" xfId="0" applyFont="1" applyFill="1" applyBorder="1" applyAlignment="1">
      <alignment vertical="center"/>
    </xf>
    <xf numFmtId="0" fontId="0" fillId="0" borderId="0" xfId="0" applyFill="1" applyBorder="1" applyAlignment="1">
      <alignment vertical="center"/>
    </xf>
    <xf numFmtId="0" fontId="13" fillId="0" borderId="0" xfId="0" applyFont="1" applyFill="1" applyBorder="1" applyAlignment="1">
      <alignment vertical="center"/>
    </xf>
    <xf numFmtId="0" fontId="13" fillId="0" borderId="9" xfId="0" applyFont="1" applyFill="1" applyBorder="1" applyAlignment="1">
      <alignment vertical="center"/>
    </xf>
    <xf numFmtId="0" fontId="8" fillId="5" borderId="0" xfId="0" applyFont="1" applyFill="1" applyBorder="1" applyAlignment="1">
      <alignment vertical="center"/>
    </xf>
    <xf numFmtId="0" fontId="70" fillId="5" borderId="0" xfId="0" applyFont="1" applyFill="1" applyBorder="1" applyAlignment="1">
      <alignment vertical="center"/>
    </xf>
    <xf numFmtId="0" fontId="13" fillId="5" borderId="9" xfId="0" applyFont="1" applyFill="1" applyBorder="1" applyAlignment="1">
      <alignment vertical="center"/>
    </xf>
    <xf numFmtId="0" fontId="0" fillId="5" borderId="18" xfId="0" applyFill="1" applyBorder="1"/>
    <xf numFmtId="0" fontId="8" fillId="5" borderId="19" xfId="0" applyFont="1" applyFill="1" applyBorder="1" applyAlignment="1">
      <alignment vertical="center"/>
    </xf>
    <xf numFmtId="0" fontId="13" fillId="5" borderId="19" xfId="0" applyFont="1" applyFill="1" applyBorder="1" applyAlignment="1">
      <alignment vertical="center"/>
    </xf>
    <xf numFmtId="0" fontId="0" fillId="5" borderId="19" xfId="0" applyFill="1" applyBorder="1" applyAlignment="1">
      <alignment vertical="center"/>
    </xf>
    <xf numFmtId="0" fontId="0" fillId="6" borderId="20" xfId="0" applyFill="1" applyBorder="1" applyAlignment="1">
      <alignment vertical="center"/>
    </xf>
    <xf numFmtId="0" fontId="9" fillId="8" borderId="17" xfId="2" applyFont="1" applyFill="1" applyBorder="1" applyAlignment="1">
      <alignment horizontal="center" vertical="center"/>
    </xf>
    <xf numFmtId="0" fontId="9" fillId="8" borderId="9" xfId="2" applyFont="1" applyFill="1" applyBorder="1" applyAlignment="1">
      <alignment horizontal="center"/>
    </xf>
    <xf numFmtId="0" fontId="0" fillId="5" borderId="17" xfId="0" applyFill="1" applyBorder="1" applyAlignment="1">
      <alignment vertical="center"/>
    </xf>
    <xf numFmtId="2" fontId="71" fillId="11" borderId="17" xfId="0" applyNumberFormat="1" applyFont="1" applyFill="1" applyBorder="1" applyAlignment="1" applyProtection="1">
      <alignment vertical="center"/>
      <protection locked="0"/>
    </xf>
    <xf numFmtId="0" fontId="0" fillId="16" borderId="9" xfId="0" applyFill="1" applyBorder="1" applyAlignment="1">
      <alignment horizontal="center" vertical="center"/>
    </xf>
    <xf numFmtId="2" fontId="71" fillId="10" borderId="17" xfId="0" applyNumberFormat="1" applyFont="1" applyFill="1" applyBorder="1" applyAlignment="1" applyProtection="1">
      <alignment vertical="center"/>
      <protection locked="0"/>
    </xf>
    <xf numFmtId="0" fontId="0" fillId="5" borderId="9" xfId="0" applyFill="1" applyBorder="1" applyAlignment="1">
      <alignment horizontal="center" vertical="center"/>
    </xf>
    <xf numFmtId="2" fontId="72" fillId="16" borderId="17" xfId="0" applyNumberFormat="1" applyFont="1" applyFill="1" applyBorder="1" applyAlignment="1" applyProtection="1">
      <alignment vertical="center"/>
      <protection locked="0"/>
    </xf>
    <xf numFmtId="2" fontId="72" fillId="10" borderId="18" xfId="0" applyNumberFormat="1" applyFont="1" applyFill="1" applyBorder="1" applyAlignment="1" applyProtection="1">
      <alignment vertical="center"/>
      <protection locked="0"/>
    </xf>
    <xf numFmtId="0" fontId="0" fillId="5" borderId="6" xfId="0" applyFill="1" applyBorder="1" applyAlignment="1">
      <alignment horizontal="center" vertical="center"/>
    </xf>
    <xf numFmtId="0" fontId="34" fillId="16" borderId="4" xfId="0" applyFont="1" applyFill="1" applyBorder="1" applyAlignment="1"/>
    <xf numFmtId="0" fontId="0" fillId="0" borderId="4" xfId="0" applyBorder="1" applyAlignment="1"/>
    <xf numFmtId="0" fontId="13" fillId="0" borderId="4" xfId="0" applyFont="1" applyFill="1" applyBorder="1" applyAlignment="1"/>
    <xf numFmtId="0" fontId="0" fillId="0" borderId="4" xfId="0" applyFill="1" applyBorder="1" applyAlignment="1"/>
    <xf numFmtId="0" fontId="39" fillId="5" borderId="4" xfId="0" applyFont="1" applyFill="1" applyBorder="1" applyAlignment="1"/>
    <xf numFmtId="0" fontId="39" fillId="16" borderId="4" xfId="0" applyFont="1" applyFill="1" applyBorder="1" applyAlignment="1"/>
    <xf numFmtId="0" fontId="0" fillId="0" borderId="22" xfId="0" applyBorder="1" applyAlignment="1"/>
    <xf numFmtId="0" fontId="94" fillId="19" borderId="0" xfId="0" applyFont="1" applyFill="1" applyBorder="1" applyAlignment="1">
      <alignment horizontal="center" vertical="center"/>
    </xf>
    <xf numFmtId="0" fontId="52" fillId="19" borderId="0" xfId="0" applyFont="1" applyFill="1" applyBorder="1" applyAlignment="1">
      <alignment horizontal="center" vertical="center"/>
    </xf>
    <xf numFmtId="2" fontId="27" fillId="5" borderId="0" xfId="0" applyNumberFormat="1" applyFont="1" applyFill="1" applyBorder="1"/>
    <xf numFmtId="0" fontId="59" fillId="5" borderId="9" xfId="0" applyFont="1" applyFill="1" applyBorder="1"/>
    <xf numFmtId="0" fontId="93" fillId="16" borderId="0" xfId="0" applyFont="1" applyFill="1" applyBorder="1" applyProtection="1">
      <protection locked="0"/>
    </xf>
    <xf numFmtId="2" fontId="27" fillId="16" borderId="0" xfId="0" applyNumberFormat="1" applyFont="1" applyFill="1" applyBorder="1"/>
    <xf numFmtId="0" fontId="25" fillId="5" borderId="0" xfId="0" applyFont="1" applyFill="1" applyBorder="1"/>
    <xf numFmtId="0" fontId="13" fillId="5" borderId="17" xfId="0" applyFont="1" applyFill="1" applyBorder="1" applyAlignment="1">
      <alignment vertical="center"/>
    </xf>
    <xf numFmtId="0" fontId="98" fillId="15" borderId="0" xfId="0" applyFont="1" applyFill="1" applyBorder="1"/>
    <xf numFmtId="0" fontId="50" fillId="11" borderId="0" xfId="0" applyFont="1" applyFill="1" applyBorder="1"/>
    <xf numFmtId="1" fontId="57" fillId="16" borderId="9" xfId="0" applyNumberFormat="1" applyFont="1" applyFill="1" applyBorder="1"/>
    <xf numFmtId="0" fontId="85" fillId="5" borderId="0" xfId="0" applyFont="1" applyFill="1" applyBorder="1"/>
    <xf numFmtId="0" fontId="17" fillId="0" borderId="0" xfId="0" applyFont="1" applyFill="1" applyBorder="1" applyAlignment="1">
      <alignment vertical="center" wrapText="1"/>
    </xf>
    <xf numFmtId="2" fontId="37" fillId="5" borderId="0" xfId="0" applyNumberFormat="1" applyFont="1" applyFill="1" applyBorder="1"/>
    <xf numFmtId="2" fontId="57" fillId="5" borderId="9" xfId="0" applyNumberFormat="1" applyFont="1" applyFill="1" applyBorder="1"/>
    <xf numFmtId="1" fontId="57" fillId="5" borderId="9" xfId="0" applyNumberFormat="1" applyFont="1" applyFill="1" applyBorder="1"/>
    <xf numFmtId="0" fontId="13" fillId="5" borderId="0" xfId="0" applyFont="1" applyFill="1" applyBorder="1"/>
    <xf numFmtId="0" fontId="0" fillId="5" borderId="0" xfId="0" applyFill="1" applyBorder="1" applyAlignment="1" applyProtection="1">
      <alignment vertical="center"/>
      <protection locked="0"/>
    </xf>
    <xf numFmtId="1" fontId="59" fillId="5" borderId="9" xfId="0" applyNumberFormat="1" applyFont="1" applyFill="1" applyBorder="1" applyAlignment="1">
      <alignment horizontal="right"/>
    </xf>
    <xf numFmtId="1" fontId="59" fillId="16" borderId="9" xfId="0" applyNumberFormat="1" applyFont="1" applyFill="1" applyBorder="1" applyAlignment="1">
      <alignment horizontal="right"/>
    </xf>
    <xf numFmtId="0" fontId="58" fillId="11" borderId="0" xfId="0" applyFont="1" applyFill="1" applyBorder="1" applyProtection="1">
      <protection locked="0"/>
    </xf>
    <xf numFmtId="0" fontId="0" fillId="9" borderId="17" xfId="0" applyFill="1" applyBorder="1"/>
    <xf numFmtId="0" fontId="0" fillId="9" borderId="0" xfId="0" applyFill="1" applyBorder="1"/>
    <xf numFmtId="0" fontId="0" fillId="9" borderId="0" xfId="0" applyFill="1" applyBorder="1" applyAlignment="1">
      <alignment vertical="center"/>
    </xf>
    <xf numFmtId="0" fontId="0" fillId="9" borderId="9" xfId="0" applyFill="1" applyBorder="1"/>
    <xf numFmtId="0" fontId="0" fillId="16" borderId="0" xfId="0" applyFont="1" applyFill="1"/>
    <xf numFmtId="0" fontId="6" fillId="16" borderId="0" xfId="2" applyFont="1" applyFill="1"/>
    <xf numFmtId="0" fontId="76" fillId="5" borderId="0" xfId="0" applyFont="1" applyFill="1" applyBorder="1" applyAlignment="1">
      <alignment vertical="center"/>
    </xf>
    <xf numFmtId="0" fontId="76" fillId="16" borderId="0" xfId="0" applyFont="1" applyFill="1" applyBorder="1" applyAlignment="1">
      <alignment vertical="center" wrapText="1"/>
    </xf>
    <xf numFmtId="0" fontId="99" fillId="5" borderId="13" xfId="0" applyFont="1" applyFill="1" applyBorder="1" applyAlignment="1">
      <alignment horizontal="center" wrapText="1"/>
    </xf>
    <xf numFmtId="0" fontId="100" fillId="5" borderId="23" xfId="0" applyFont="1" applyFill="1" applyBorder="1" applyAlignment="1">
      <alignment horizontal="center" wrapText="1"/>
    </xf>
    <xf numFmtId="0" fontId="100" fillId="5" borderId="24" xfId="0" applyFont="1" applyFill="1" applyBorder="1" applyAlignment="1">
      <alignment horizontal="center" wrapText="1"/>
    </xf>
    <xf numFmtId="0" fontId="76" fillId="16" borderId="0" xfId="0" applyFont="1" applyFill="1" applyBorder="1" applyAlignment="1">
      <alignment vertical="center"/>
    </xf>
    <xf numFmtId="0" fontId="76" fillId="5" borderId="0" xfId="0" applyFont="1" applyFill="1" applyBorder="1" applyAlignment="1">
      <alignment vertical="center" wrapText="1"/>
    </xf>
    <xf numFmtId="0" fontId="84" fillId="6" borderId="0" xfId="0" applyFont="1" applyFill="1" applyBorder="1" applyAlignment="1">
      <alignment horizontal="center" vertical="center"/>
    </xf>
    <xf numFmtId="0" fontId="0" fillId="6" borderId="21" xfId="0" applyFill="1" applyBorder="1" applyAlignment="1">
      <alignment horizontal="center" vertical="center"/>
    </xf>
    <xf numFmtId="0" fontId="0" fillId="6" borderId="0" xfId="0" applyFill="1" applyBorder="1" applyAlignment="1">
      <alignment horizontal="center" vertical="center"/>
    </xf>
    <xf numFmtId="0" fontId="79" fillId="8" borderId="0" xfId="2" applyFont="1" applyFill="1" applyBorder="1" applyAlignment="1">
      <alignment horizontal="center" vertical="center"/>
    </xf>
    <xf numFmtId="0" fontId="60" fillId="6" borderId="20" xfId="0" applyFont="1" applyFill="1" applyBorder="1" applyAlignment="1">
      <alignment horizontal="center" vertical="center" wrapText="1"/>
    </xf>
    <xf numFmtId="0" fontId="60" fillId="6" borderId="21" xfId="0" applyFont="1" applyFill="1" applyBorder="1" applyAlignment="1">
      <alignment horizontal="center" vertical="center" wrapText="1"/>
    </xf>
    <xf numFmtId="0" fontId="60" fillId="6" borderId="22" xfId="0" applyFont="1" applyFill="1" applyBorder="1" applyAlignment="1">
      <alignment horizontal="center" vertical="center" wrapText="1"/>
    </xf>
    <xf numFmtId="0" fontId="68" fillId="6" borderId="17" xfId="0" applyFont="1" applyFill="1" applyBorder="1" applyAlignment="1">
      <alignment horizontal="center" vertical="center"/>
    </xf>
    <xf numFmtId="0" fontId="68" fillId="6" borderId="0" xfId="0" applyFont="1" applyFill="1" applyBorder="1" applyAlignment="1">
      <alignment horizontal="center" vertical="center"/>
    </xf>
    <xf numFmtId="1" fontId="65" fillId="6" borderId="17" xfId="0" applyNumberFormat="1" applyFont="1" applyFill="1" applyBorder="1" applyAlignment="1">
      <alignment horizontal="center" vertical="center"/>
    </xf>
    <xf numFmtId="1" fontId="65" fillId="6" borderId="0" xfId="0" applyNumberFormat="1" applyFont="1" applyFill="1" applyBorder="1" applyAlignment="1">
      <alignment horizontal="center" vertical="center"/>
    </xf>
    <xf numFmtId="0" fontId="91" fillId="6" borderId="18" xfId="0" applyFont="1" applyFill="1" applyBorder="1" applyAlignment="1">
      <alignment horizontal="center" vertical="center" wrapText="1"/>
    </xf>
    <xf numFmtId="0" fontId="91" fillId="6" borderId="19" xfId="0" applyFont="1" applyFill="1" applyBorder="1" applyAlignment="1">
      <alignment horizontal="center" vertical="center" wrapText="1"/>
    </xf>
    <xf numFmtId="0" fontId="91" fillId="6" borderId="6" xfId="0" applyFont="1" applyFill="1" applyBorder="1" applyAlignment="1">
      <alignment horizontal="center" vertical="center" wrapText="1"/>
    </xf>
    <xf numFmtId="0" fontId="88" fillId="16" borderId="0" xfId="0" applyFont="1" applyFill="1" applyAlignment="1">
      <alignment horizontal="center" vertical="top" wrapText="1"/>
    </xf>
    <xf numFmtId="0" fontId="79" fillId="3" borderId="19" xfId="1" applyFont="1" applyFill="1" applyBorder="1" applyAlignment="1">
      <alignment vertical="top" wrapText="1"/>
    </xf>
    <xf numFmtId="0" fontId="79" fillId="3" borderId="0" xfId="0" applyFont="1" applyFill="1" applyBorder="1" applyAlignment="1">
      <alignment vertical="top" wrapText="1"/>
    </xf>
    <xf numFmtId="170" fontId="63" fillId="11" borderId="0" xfId="0" applyNumberFormat="1" applyFont="1" applyFill="1" applyBorder="1" applyAlignment="1" applyProtection="1">
      <alignment horizontal="left" vertical="center"/>
      <protection locked="0"/>
    </xf>
    <xf numFmtId="170" fontId="63" fillId="11" borderId="9" xfId="0" applyNumberFormat="1" applyFont="1" applyFill="1" applyBorder="1" applyAlignment="1" applyProtection="1">
      <alignment horizontal="left" vertical="center"/>
      <protection locked="0"/>
    </xf>
    <xf numFmtId="0" fontId="83" fillId="10" borderId="0" xfId="4" applyFont="1" applyFill="1" applyBorder="1" applyProtection="1">
      <protection locked="0"/>
    </xf>
    <xf numFmtId="0" fontId="83" fillId="10" borderId="9" xfId="4" applyFont="1" applyFill="1" applyBorder="1" applyProtection="1">
      <protection locked="0"/>
    </xf>
    <xf numFmtId="0" fontId="63" fillId="11" borderId="0" xfId="0" applyFont="1" applyFill="1" applyBorder="1" applyAlignment="1" applyProtection="1">
      <alignment vertical="center"/>
      <protection locked="0"/>
    </xf>
    <xf numFmtId="0" fontId="63" fillId="11" borderId="9" xfId="0" applyFont="1" applyFill="1" applyBorder="1" applyAlignment="1" applyProtection="1">
      <alignment vertical="center"/>
      <protection locked="0"/>
    </xf>
    <xf numFmtId="0" fontId="63" fillId="10" borderId="19" xfId="0" applyFont="1" applyFill="1" applyBorder="1" applyAlignment="1" applyProtection="1">
      <alignment horizontal="left" vertical="center"/>
      <protection locked="0"/>
    </xf>
    <xf numFmtId="0" fontId="63" fillId="10" borderId="6" xfId="0" applyFont="1" applyFill="1" applyBorder="1" applyAlignment="1" applyProtection="1">
      <alignment horizontal="left" vertical="center"/>
      <protection locked="0"/>
    </xf>
    <xf numFmtId="0" fontId="63" fillId="10" borderId="0" xfId="0" applyFont="1" applyFill="1" applyBorder="1" applyAlignment="1" applyProtection="1">
      <alignment vertical="center"/>
      <protection locked="0"/>
    </xf>
    <xf numFmtId="0" fontId="63" fillId="10" borderId="9" xfId="0" applyFont="1" applyFill="1" applyBorder="1" applyAlignment="1" applyProtection="1">
      <alignment vertical="center"/>
      <protection locked="0"/>
    </xf>
    <xf numFmtId="0" fontId="63" fillId="11" borderId="0" xfId="0" applyFont="1" applyFill="1" applyBorder="1" applyProtection="1">
      <protection locked="0"/>
    </xf>
    <xf numFmtId="0" fontId="63" fillId="11" borderId="9" xfId="0" applyFont="1" applyFill="1" applyBorder="1" applyProtection="1">
      <protection locked="0"/>
    </xf>
    <xf numFmtId="0" fontId="63" fillId="10" borderId="0" xfId="0" applyFont="1" applyFill="1" applyBorder="1" applyProtection="1">
      <protection locked="0"/>
    </xf>
    <xf numFmtId="0" fontId="63" fillId="10" borderId="9" xfId="0" applyFont="1" applyFill="1" applyBorder="1" applyProtection="1">
      <protection locked="0"/>
    </xf>
    <xf numFmtId="0" fontId="55" fillId="0" borderId="0" xfId="0" applyFont="1" applyBorder="1" applyAlignment="1">
      <alignment horizontal="center" wrapText="1"/>
    </xf>
    <xf numFmtId="0" fontId="55" fillId="0" borderId="9" xfId="0" applyFont="1" applyBorder="1" applyAlignment="1">
      <alignment horizontal="center" wrapText="1"/>
    </xf>
    <xf numFmtId="0" fontId="55" fillId="0" borderId="0" xfId="0" applyFont="1" applyAlignment="1">
      <alignment horizontal="center" wrapText="1"/>
    </xf>
    <xf numFmtId="0" fontId="13" fillId="16" borderId="0" xfId="0" applyFont="1" applyFill="1" applyBorder="1" applyAlignment="1">
      <alignment vertical="center"/>
    </xf>
    <xf numFmtId="0" fontId="13" fillId="16" borderId="9" xfId="0" applyFont="1" applyFill="1" applyBorder="1" applyAlignment="1">
      <alignment vertical="center"/>
    </xf>
    <xf numFmtId="0" fontId="13" fillId="5" borderId="0" xfId="0" applyFont="1" applyFill="1" applyBorder="1" applyAlignment="1">
      <alignment vertical="center"/>
    </xf>
    <xf numFmtId="0" fontId="13" fillId="5" borderId="9" xfId="0" applyFont="1" applyFill="1" applyBorder="1" applyAlignment="1">
      <alignment vertical="center"/>
    </xf>
    <xf numFmtId="0" fontId="13" fillId="5" borderId="19" xfId="0" applyFont="1" applyFill="1" applyBorder="1" applyAlignment="1">
      <alignment vertical="center" wrapText="1"/>
    </xf>
    <xf numFmtId="0" fontId="13" fillId="5" borderId="6" xfId="0" applyFont="1" applyFill="1" applyBorder="1" applyAlignment="1">
      <alignment vertical="center" wrapText="1"/>
    </xf>
    <xf numFmtId="0" fontId="26" fillId="0" borderId="0" xfId="0" applyFont="1" applyBorder="1" applyAlignment="1">
      <alignment horizontal="center" vertical="center"/>
    </xf>
    <xf numFmtId="0" fontId="26" fillId="0" borderId="9" xfId="0" applyFont="1" applyBorder="1" applyAlignment="1">
      <alignment horizontal="center" vertical="center"/>
    </xf>
    <xf numFmtId="0" fontId="23" fillId="6" borderId="17" xfId="0" applyFont="1" applyFill="1" applyBorder="1" applyAlignment="1">
      <alignment horizontal="center" vertical="center"/>
    </xf>
    <xf numFmtId="0" fontId="23" fillId="6" borderId="9" xfId="0" applyFont="1" applyFill="1" applyBorder="1" applyAlignment="1">
      <alignment horizontal="center" vertical="center"/>
    </xf>
    <xf numFmtId="0" fontId="13" fillId="16" borderId="0" xfId="0" applyFont="1" applyFill="1" applyBorder="1" applyAlignment="1">
      <alignment vertical="center" wrapText="1"/>
    </xf>
    <xf numFmtId="0" fontId="13" fillId="16" borderId="9" xfId="0" applyFont="1" applyFill="1" applyBorder="1" applyAlignment="1">
      <alignment vertical="center" wrapText="1"/>
    </xf>
    <xf numFmtId="0" fontId="13" fillId="5" borderId="0"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0" xfId="0" applyFont="1" applyFill="1" applyBorder="1" applyAlignment="1">
      <alignment vertical="center" wrapText="1"/>
    </xf>
    <xf numFmtId="0" fontId="13" fillId="5" borderId="9" xfId="0" applyFont="1" applyFill="1" applyBorder="1" applyAlignment="1">
      <alignment vertical="center" wrapText="1"/>
    </xf>
    <xf numFmtId="0" fontId="68" fillId="6" borderId="9" xfId="0" applyFont="1" applyFill="1" applyBorder="1" applyAlignment="1">
      <alignment horizontal="center" vertical="center"/>
    </xf>
    <xf numFmtId="1" fontId="65" fillId="6" borderId="9" xfId="0" applyNumberFormat="1" applyFont="1" applyFill="1" applyBorder="1" applyAlignment="1">
      <alignment horizontal="center" vertical="center"/>
    </xf>
  </cellXfs>
  <cellStyles count="5">
    <cellStyle name="20% - Accent3" xfId="2" builtinId="38"/>
    <cellStyle name="Currency" xfId="3" builtinId="4"/>
    <cellStyle name="Heading 1" xfId="1" builtinId="16"/>
    <cellStyle name="Hyperlink" xfId="4" builtinId="8"/>
    <cellStyle name="Normal" xfId="0" builtinId="0"/>
  </cellStyles>
  <dxfs count="0"/>
  <tableStyles count="0" defaultTableStyle="TableStyleMedium2" defaultPivotStyle="PivotStyleLight16"/>
  <colors>
    <mruColors>
      <color rgb="FF009900"/>
      <color rgb="FFF69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E$8" lockText="1" noThreeD="1"/>
</file>

<file path=xl/ctrlProps/ctrlProp10.xml><?xml version="1.0" encoding="utf-8"?>
<formControlPr xmlns="http://schemas.microsoft.com/office/spreadsheetml/2009/9/main" objectType="CheckBox" fmlaLink="$E$19" lockText="1" noThreeD="1"/>
</file>

<file path=xl/ctrlProps/ctrlProp100.xml><?xml version="1.0" encoding="utf-8"?>
<formControlPr xmlns="http://schemas.microsoft.com/office/spreadsheetml/2009/9/main" objectType="CheckBox" fmlaLink="$E$80" lockText="1" noThreeD="1"/>
</file>

<file path=xl/ctrlProps/ctrlProp101.xml><?xml version="1.0" encoding="utf-8"?>
<formControlPr xmlns="http://schemas.microsoft.com/office/spreadsheetml/2009/9/main" objectType="CheckBox" fmlaLink="$E$81" lockText="1" noThreeD="1"/>
</file>

<file path=xl/ctrlProps/ctrlProp102.xml><?xml version="1.0" encoding="utf-8"?>
<formControlPr xmlns="http://schemas.microsoft.com/office/spreadsheetml/2009/9/main" objectType="CheckBox" fmlaLink="$E$82" lockText="1" noThreeD="1"/>
</file>

<file path=xl/ctrlProps/ctrlProp103.xml><?xml version="1.0" encoding="utf-8"?>
<formControlPr xmlns="http://schemas.microsoft.com/office/spreadsheetml/2009/9/main" objectType="CheckBox" fmlaLink="$E$8" lockText="1" noThreeD="1"/>
</file>

<file path=xl/ctrlProps/ctrlProp104.xml><?xml version="1.0" encoding="utf-8"?>
<formControlPr xmlns="http://schemas.microsoft.com/office/spreadsheetml/2009/9/main" objectType="CheckBox" fmlaLink="$E$9" lockText="1" noThreeD="1"/>
</file>

<file path=xl/ctrlProps/ctrlProp105.xml><?xml version="1.0" encoding="utf-8"?>
<formControlPr xmlns="http://schemas.microsoft.com/office/spreadsheetml/2009/9/main" objectType="CheckBox" fmlaLink="$E$10" lockText="1" noThreeD="1"/>
</file>

<file path=xl/ctrlProps/ctrlProp106.xml><?xml version="1.0" encoding="utf-8"?>
<formControlPr xmlns="http://schemas.microsoft.com/office/spreadsheetml/2009/9/main" objectType="CheckBox" fmlaLink="$E$11" lockText="1" noThreeD="1"/>
</file>

<file path=xl/ctrlProps/ctrlProp107.xml><?xml version="1.0" encoding="utf-8"?>
<formControlPr xmlns="http://schemas.microsoft.com/office/spreadsheetml/2009/9/main" objectType="CheckBox" fmlaLink="$E$12" lockText="1" noThreeD="1"/>
</file>

<file path=xl/ctrlProps/ctrlProp108.xml><?xml version="1.0" encoding="utf-8"?>
<formControlPr xmlns="http://schemas.microsoft.com/office/spreadsheetml/2009/9/main" objectType="CheckBox" fmlaLink="$E$13" lockText="1" noThreeD="1"/>
</file>

<file path=xl/ctrlProps/ctrlProp109.xml><?xml version="1.0" encoding="utf-8"?>
<formControlPr xmlns="http://schemas.microsoft.com/office/spreadsheetml/2009/9/main" objectType="CheckBox" fmlaLink="$E$14" lockText="1" noThreeD="1"/>
</file>

<file path=xl/ctrlProps/ctrlProp11.xml><?xml version="1.0" encoding="utf-8"?>
<formControlPr xmlns="http://schemas.microsoft.com/office/spreadsheetml/2009/9/main" objectType="CheckBox" fmlaLink="$E$20" lockText="1" noThreeD="1"/>
</file>

<file path=xl/ctrlProps/ctrlProp110.xml><?xml version="1.0" encoding="utf-8"?>
<formControlPr xmlns="http://schemas.microsoft.com/office/spreadsheetml/2009/9/main" objectType="CheckBox" fmlaLink="$E$15" lockText="1" noThreeD="1"/>
</file>

<file path=xl/ctrlProps/ctrlProp111.xml><?xml version="1.0" encoding="utf-8"?>
<formControlPr xmlns="http://schemas.microsoft.com/office/spreadsheetml/2009/9/main" objectType="CheckBox" fmlaLink="$E$16" lockText="1" noThreeD="1"/>
</file>

<file path=xl/ctrlProps/ctrlProp112.xml><?xml version="1.0" encoding="utf-8"?>
<formControlPr xmlns="http://schemas.microsoft.com/office/spreadsheetml/2009/9/main" objectType="CheckBox" fmlaLink="$E$8" lockText="1" noThreeD="1"/>
</file>

<file path=xl/ctrlProps/ctrlProp113.xml><?xml version="1.0" encoding="utf-8"?>
<formControlPr xmlns="http://schemas.microsoft.com/office/spreadsheetml/2009/9/main" objectType="CheckBox" fmlaLink="$E$9" lockText="1" noThreeD="1"/>
</file>

<file path=xl/ctrlProps/ctrlProp114.xml><?xml version="1.0" encoding="utf-8"?>
<formControlPr xmlns="http://schemas.microsoft.com/office/spreadsheetml/2009/9/main" objectType="CheckBox" fmlaLink="$E$14" lockText="1" noThreeD="1"/>
</file>

<file path=xl/ctrlProps/ctrlProp115.xml><?xml version="1.0" encoding="utf-8"?>
<formControlPr xmlns="http://schemas.microsoft.com/office/spreadsheetml/2009/9/main" objectType="CheckBox" fmlaLink="$E$15" lockText="1" noThreeD="1"/>
</file>

<file path=xl/ctrlProps/ctrlProp116.xml><?xml version="1.0" encoding="utf-8"?>
<formControlPr xmlns="http://schemas.microsoft.com/office/spreadsheetml/2009/9/main" objectType="CheckBox" fmlaLink="$E$16" lockText="1" noThreeD="1"/>
</file>

<file path=xl/ctrlProps/ctrlProp117.xml><?xml version="1.0" encoding="utf-8"?>
<formControlPr xmlns="http://schemas.microsoft.com/office/spreadsheetml/2009/9/main" objectType="CheckBox" fmlaLink="$E$17" lockText="1" noThreeD="1"/>
</file>

<file path=xl/ctrlProps/ctrlProp118.xml><?xml version="1.0" encoding="utf-8"?>
<formControlPr xmlns="http://schemas.microsoft.com/office/spreadsheetml/2009/9/main" objectType="CheckBox" fmlaLink="$E$18" lockText="1" noThreeD="1"/>
</file>

<file path=xl/ctrlProps/ctrlProp119.xml><?xml version="1.0" encoding="utf-8"?>
<formControlPr xmlns="http://schemas.microsoft.com/office/spreadsheetml/2009/9/main" objectType="CheckBox" fmlaLink="$E$19" lockText="1" noThreeD="1"/>
</file>

<file path=xl/ctrlProps/ctrlProp12.xml><?xml version="1.0" encoding="utf-8"?>
<formControlPr xmlns="http://schemas.microsoft.com/office/spreadsheetml/2009/9/main" objectType="CheckBox" fmlaLink="$E$21" lockText="1" noThreeD="1"/>
</file>

<file path=xl/ctrlProps/ctrlProp120.xml><?xml version="1.0" encoding="utf-8"?>
<formControlPr xmlns="http://schemas.microsoft.com/office/spreadsheetml/2009/9/main" objectType="CheckBox" fmlaLink="$E$20" lockText="1" noThreeD="1"/>
</file>

<file path=xl/ctrlProps/ctrlProp121.xml><?xml version="1.0" encoding="utf-8"?>
<formControlPr xmlns="http://schemas.microsoft.com/office/spreadsheetml/2009/9/main" objectType="CheckBox" fmlaLink="$E$21" lockText="1" noThreeD="1"/>
</file>

<file path=xl/ctrlProps/ctrlProp122.xml><?xml version="1.0" encoding="utf-8"?>
<formControlPr xmlns="http://schemas.microsoft.com/office/spreadsheetml/2009/9/main" objectType="CheckBox" fmlaLink="$E$22" lockText="1" noThreeD="1"/>
</file>

<file path=xl/ctrlProps/ctrlProp123.xml><?xml version="1.0" encoding="utf-8"?>
<formControlPr xmlns="http://schemas.microsoft.com/office/spreadsheetml/2009/9/main" objectType="CheckBox" fmlaLink="$E$23" lockText="1" noThreeD="1"/>
</file>

<file path=xl/ctrlProps/ctrlProp124.xml><?xml version="1.0" encoding="utf-8"?>
<formControlPr xmlns="http://schemas.microsoft.com/office/spreadsheetml/2009/9/main" objectType="CheckBox" fmlaLink="$E$24" lockText="1" noThreeD="1"/>
</file>

<file path=xl/ctrlProps/ctrlProp125.xml><?xml version="1.0" encoding="utf-8"?>
<formControlPr xmlns="http://schemas.microsoft.com/office/spreadsheetml/2009/9/main" objectType="CheckBox" fmlaLink="$E$25" lockText="1" noThreeD="1"/>
</file>

<file path=xl/ctrlProps/ctrlProp126.xml><?xml version="1.0" encoding="utf-8"?>
<formControlPr xmlns="http://schemas.microsoft.com/office/spreadsheetml/2009/9/main" objectType="CheckBox" fmlaLink="$E$26" lockText="1" noThreeD="1"/>
</file>

<file path=xl/ctrlProps/ctrlProp127.xml><?xml version="1.0" encoding="utf-8"?>
<formControlPr xmlns="http://schemas.microsoft.com/office/spreadsheetml/2009/9/main" objectType="CheckBox" fmlaLink="$E$27" lockText="1" noThreeD="1"/>
</file>

<file path=xl/ctrlProps/ctrlProp128.xml><?xml version="1.0" encoding="utf-8"?>
<formControlPr xmlns="http://schemas.microsoft.com/office/spreadsheetml/2009/9/main" objectType="CheckBox" fmlaLink="$E$28" lockText="1" noThreeD="1"/>
</file>

<file path=xl/ctrlProps/ctrlProp129.xml><?xml version="1.0" encoding="utf-8"?>
<formControlPr xmlns="http://schemas.microsoft.com/office/spreadsheetml/2009/9/main" objectType="CheckBox" fmlaLink="$E$31" lockText="1" noThreeD="1"/>
</file>

<file path=xl/ctrlProps/ctrlProp13.xml><?xml version="1.0" encoding="utf-8"?>
<formControlPr xmlns="http://schemas.microsoft.com/office/spreadsheetml/2009/9/main" objectType="CheckBox" fmlaLink="$E$22" lockText="1" noThreeD="1"/>
</file>

<file path=xl/ctrlProps/ctrlProp130.xml><?xml version="1.0" encoding="utf-8"?>
<formControlPr xmlns="http://schemas.microsoft.com/office/spreadsheetml/2009/9/main" objectType="CheckBox" fmlaLink="$E$32" lockText="1" noThreeD="1"/>
</file>

<file path=xl/ctrlProps/ctrlProp131.xml><?xml version="1.0" encoding="utf-8"?>
<formControlPr xmlns="http://schemas.microsoft.com/office/spreadsheetml/2009/9/main" objectType="CheckBox" fmlaLink="$E$33" lockText="1" noThreeD="1"/>
</file>

<file path=xl/ctrlProps/ctrlProp132.xml><?xml version="1.0" encoding="utf-8"?>
<formControlPr xmlns="http://schemas.microsoft.com/office/spreadsheetml/2009/9/main" objectType="CheckBox" fmlaLink="$E$36" lockText="1" noThreeD="1"/>
</file>

<file path=xl/ctrlProps/ctrlProp133.xml><?xml version="1.0" encoding="utf-8"?>
<formControlPr xmlns="http://schemas.microsoft.com/office/spreadsheetml/2009/9/main" objectType="CheckBox" fmlaLink="$E$37" lockText="1" noThreeD="1"/>
</file>

<file path=xl/ctrlProps/ctrlProp134.xml><?xml version="1.0" encoding="utf-8"?>
<formControlPr xmlns="http://schemas.microsoft.com/office/spreadsheetml/2009/9/main" objectType="CheckBox" fmlaLink="$E$38" lockText="1" noThreeD="1"/>
</file>

<file path=xl/ctrlProps/ctrlProp135.xml><?xml version="1.0" encoding="utf-8"?>
<formControlPr xmlns="http://schemas.microsoft.com/office/spreadsheetml/2009/9/main" objectType="CheckBox" fmlaLink="$E$39" lockText="1" noThreeD="1"/>
</file>

<file path=xl/ctrlProps/ctrlProp136.xml><?xml version="1.0" encoding="utf-8"?>
<formControlPr xmlns="http://schemas.microsoft.com/office/spreadsheetml/2009/9/main" objectType="CheckBox" fmlaLink="$E$42" lockText="1" noThreeD="1"/>
</file>

<file path=xl/ctrlProps/ctrlProp137.xml><?xml version="1.0" encoding="utf-8"?>
<formControlPr xmlns="http://schemas.microsoft.com/office/spreadsheetml/2009/9/main" objectType="CheckBox" fmlaLink="$E$43" lockText="1" noThreeD="1"/>
</file>

<file path=xl/ctrlProps/ctrlProp138.xml><?xml version="1.0" encoding="utf-8"?>
<formControlPr xmlns="http://schemas.microsoft.com/office/spreadsheetml/2009/9/main" objectType="CheckBox" fmlaLink="$E$44" lockText="1" noThreeD="1"/>
</file>

<file path=xl/ctrlProps/ctrlProp139.xml><?xml version="1.0" encoding="utf-8"?>
<formControlPr xmlns="http://schemas.microsoft.com/office/spreadsheetml/2009/9/main" objectType="CheckBox" fmlaLink="$E$45" lockText="1" noThreeD="1"/>
</file>

<file path=xl/ctrlProps/ctrlProp14.xml><?xml version="1.0" encoding="utf-8"?>
<formControlPr xmlns="http://schemas.microsoft.com/office/spreadsheetml/2009/9/main" objectType="CheckBox" fmlaLink="$E$23" lockText="1" noThreeD="1"/>
</file>

<file path=xl/ctrlProps/ctrlProp140.xml><?xml version="1.0" encoding="utf-8"?>
<formControlPr xmlns="http://schemas.microsoft.com/office/spreadsheetml/2009/9/main" objectType="CheckBox" fmlaLink="$E$46" lockText="1" noThreeD="1"/>
</file>

<file path=xl/ctrlProps/ctrlProp141.xml><?xml version="1.0" encoding="utf-8"?>
<formControlPr xmlns="http://schemas.microsoft.com/office/spreadsheetml/2009/9/main" objectType="CheckBox" fmlaLink="$E$47" lockText="1" noThreeD="1"/>
</file>

<file path=xl/ctrlProps/ctrlProp142.xml><?xml version="1.0" encoding="utf-8"?>
<formControlPr xmlns="http://schemas.microsoft.com/office/spreadsheetml/2009/9/main" objectType="CheckBox" fmlaLink="$E$48" lockText="1" noThreeD="1"/>
</file>

<file path=xl/ctrlProps/ctrlProp143.xml><?xml version="1.0" encoding="utf-8"?>
<formControlPr xmlns="http://schemas.microsoft.com/office/spreadsheetml/2009/9/main" objectType="CheckBox" fmlaLink="$E$49" lockText="1" noThreeD="1"/>
</file>

<file path=xl/ctrlProps/ctrlProp144.xml><?xml version="1.0" encoding="utf-8"?>
<formControlPr xmlns="http://schemas.microsoft.com/office/spreadsheetml/2009/9/main" objectType="CheckBox" fmlaLink="$E$50" lockText="1" noThreeD="1"/>
</file>

<file path=xl/ctrlProps/ctrlProp145.xml><?xml version="1.0" encoding="utf-8"?>
<formControlPr xmlns="http://schemas.microsoft.com/office/spreadsheetml/2009/9/main" objectType="CheckBox" fmlaLink="$E$53" lockText="1" noThreeD="1"/>
</file>

<file path=xl/ctrlProps/ctrlProp146.xml><?xml version="1.0" encoding="utf-8"?>
<formControlPr xmlns="http://schemas.microsoft.com/office/spreadsheetml/2009/9/main" objectType="CheckBox" fmlaLink="$E$54" lockText="1" noThreeD="1"/>
</file>

<file path=xl/ctrlProps/ctrlProp147.xml><?xml version="1.0" encoding="utf-8"?>
<formControlPr xmlns="http://schemas.microsoft.com/office/spreadsheetml/2009/9/main" objectType="CheckBox" fmlaLink="$E$55" lockText="1" noThreeD="1"/>
</file>

<file path=xl/ctrlProps/ctrlProp148.xml><?xml version="1.0" encoding="utf-8"?>
<formControlPr xmlns="http://schemas.microsoft.com/office/spreadsheetml/2009/9/main" objectType="CheckBox" fmlaLink="$E$56" lockText="1" noThreeD="1"/>
</file>

<file path=xl/ctrlProps/ctrlProp149.xml><?xml version="1.0" encoding="utf-8"?>
<formControlPr xmlns="http://schemas.microsoft.com/office/spreadsheetml/2009/9/main" objectType="CheckBox" fmlaLink="$E$57" lockText="1" noThreeD="1"/>
</file>

<file path=xl/ctrlProps/ctrlProp15.xml><?xml version="1.0" encoding="utf-8"?>
<formControlPr xmlns="http://schemas.microsoft.com/office/spreadsheetml/2009/9/main" objectType="CheckBox" fmlaLink="$E$26" lockText="1" noThreeD="1"/>
</file>

<file path=xl/ctrlProps/ctrlProp150.xml><?xml version="1.0" encoding="utf-8"?>
<formControlPr xmlns="http://schemas.microsoft.com/office/spreadsheetml/2009/9/main" objectType="CheckBox" fmlaLink="$E$58" lockText="1" noThreeD="1"/>
</file>

<file path=xl/ctrlProps/ctrlProp151.xml><?xml version="1.0" encoding="utf-8"?>
<formControlPr xmlns="http://schemas.microsoft.com/office/spreadsheetml/2009/9/main" objectType="CheckBox" fmlaLink="$E$59" lockText="1" noThreeD="1"/>
</file>

<file path=xl/ctrlProps/ctrlProp152.xml><?xml version="1.0" encoding="utf-8"?>
<formControlPr xmlns="http://schemas.microsoft.com/office/spreadsheetml/2009/9/main" objectType="CheckBox" fmlaLink="$E$60" lockText="1" noThreeD="1"/>
</file>

<file path=xl/ctrlProps/ctrlProp153.xml><?xml version="1.0" encoding="utf-8"?>
<formControlPr xmlns="http://schemas.microsoft.com/office/spreadsheetml/2009/9/main" objectType="CheckBox" fmlaLink="$E$61" lockText="1" noThreeD="1"/>
</file>

<file path=xl/ctrlProps/ctrlProp154.xml><?xml version="1.0" encoding="utf-8"?>
<formControlPr xmlns="http://schemas.microsoft.com/office/spreadsheetml/2009/9/main" objectType="CheckBox" fmlaLink="$E$8" lockText="1" noThreeD="1"/>
</file>

<file path=xl/ctrlProps/ctrlProp155.xml><?xml version="1.0" encoding="utf-8"?>
<formControlPr xmlns="http://schemas.microsoft.com/office/spreadsheetml/2009/9/main" objectType="CheckBox" fmlaLink="$E$9" lockText="1" noThreeD="1"/>
</file>

<file path=xl/ctrlProps/ctrlProp156.xml><?xml version="1.0" encoding="utf-8"?>
<formControlPr xmlns="http://schemas.microsoft.com/office/spreadsheetml/2009/9/main" objectType="CheckBox" fmlaLink="$E$10" lockText="1" noThreeD="1"/>
</file>

<file path=xl/ctrlProps/ctrlProp157.xml><?xml version="1.0" encoding="utf-8"?>
<formControlPr xmlns="http://schemas.microsoft.com/office/spreadsheetml/2009/9/main" objectType="CheckBox" fmlaLink="$E$11" lockText="1" noThreeD="1"/>
</file>

<file path=xl/ctrlProps/ctrlProp158.xml><?xml version="1.0" encoding="utf-8"?>
<formControlPr xmlns="http://schemas.microsoft.com/office/spreadsheetml/2009/9/main" objectType="CheckBox" fmlaLink="$E$12" lockText="1" noThreeD="1"/>
</file>

<file path=xl/ctrlProps/ctrlProp159.xml><?xml version="1.0" encoding="utf-8"?>
<formControlPr xmlns="http://schemas.microsoft.com/office/spreadsheetml/2009/9/main" objectType="CheckBox" fmlaLink="$E$13" lockText="1" noThreeD="1"/>
</file>

<file path=xl/ctrlProps/ctrlProp16.xml><?xml version="1.0" encoding="utf-8"?>
<formControlPr xmlns="http://schemas.microsoft.com/office/spreadsheetml/2009/9/main" objectType="CheckBox" fmlaLink="$E$27" lockText="1" noThreeD="1"/>
</file>

<file path=xl/ctrlProps/ctrlProp160.xml><?xml version="1.0" encoding="utf-8"?>
<formControlPr xmlns="http://schemas.microsoft.com/office/spreadsheetml/2009/9/main" objectType="CheckBox" fmlaLink="$E$14" lockText="1" noThreeD="1"/>
</file>

<file path=xl/ctrlProps/ctrlProp161.xml><?xml version="1.0" encoding="utf-8"?>
<formControlPr xmlns="http://schemas.microsoft.com/office/spreadsheetml/2009/9/main" objectType="CheckBox" fmlaLink="$E$15" lockText="1" noThreeD="1"/>
</file>

<file path=xl/ctrlProps/ctrlProp162.xml><?xml version="1.0" encoding="utf-8"?>
<formControlPr xmlns="http://schemas.microsoft.com/office/spreadsheetml/2009/9/main" objectType="CheckBox" fmlaLink="$E$18" lockText="1" noThreeD="1"/>
</file>

<file path=xl/ctrlProps/ctrlProp163.xml><?xml version="1.0" encoding="utf-8"?>
<formControlPr xmlns="http://schemas.microsoft.com/office/spreadsheetml/2009/9/main" objectType="CheckBox" fmlaLink="$E$19" lockText="1" noThreeD="1"/>
</file>

<file path=xl/ctrlProps/ctrlProp164.xml><?xml version="1.0" encoding="utf-8"?>
<formControlPr xmlns="http://schemas.microsoft.com/office/spreadsheetml/2009/9/main" objectType="CheckBox" fmlaLink="$E$20" lockText="1" noThreeD="1"/>
</file>

<file path=xl/ctrlProps/ctrlProp165.xml><?xml version="1.0" encoding="utf-8"?>
<formControlPr xmlns="http://schemas.microsoft.com/office/spreadsheetml/2009/9/main" objectType="CheckBox" fmlaLink="$E$21" lockText="1" noThreeD="1"/>
</file>

<file path=xl/ctrlProps/ctrlProp166.xml><?xml version="1.0" encoding="utf-8"?>
<formControlPr xmlns="http://schemas.microsoft.com/office/spreadsheetml/2009/9/main" objectType="CheckBox" fmlaLink="$E$22" lockText="1" noThreeD="1"/>
</file>

<file path=xl/ctrlProps/ctrlProp167.xml><?xml version="1.0" encoding="utf-8"?>
<formControlPr xmlns="http://schemas.microsoft.com/office/spreadsheetml/2009/9/main" objectType="CheckBox" fmlaLink="$E$23" lockText="1" noThreeD="1"/>
</file>

<file path=xl/ctrlProps/ctrlProp168.xml><?xml version="1.0" encoding="utf-8"?>
<formControlPr xmlns="http://schemas.microsoft.com/office/spreadsheetml/2009/9/main" objectType="CheckBox" checked="Checked" fmlaLink="$E$8" lockText="1" noThreeD="1"/>
</file>

<file path=xl/ctrlProps/ctrlProp169.xml><?xml version="1.0" encoding="utf-8"?>
<formControlPr xmlns="http://schemas.microsoft.com/office/spreadsheetml/2009/9/main" objectType="CheckBox" fmlaLink="$E$9" lockText="1" noThreeD="1"/>
</file>

<file path=xl/ctrlProps/ctrlProp17.xml><?xml version="1.0" encoding="utf-8"?>
<formControlPr xmlns="http://schemas.microsoft.com/office/spreadsheetml/2009/9/main" objectType="CheckBox" fmlaLink="$E$28" lockText="1" noThreeD="1"/>
</file>

<file path=xl/ctrlProps/ctrlProp170.xml><?xml version="1.0" encoding="utf-8"?>
<formControlPr xmlns="http://schemas.microsoft.com/office/spreadsheetml/2009/9/main" objectType="CheckBox" fmlaLink="$E$10" lockText="1" noThreeD="1"/>
</file>

<file path=xl/ctrlProps/ctrlProp171.xml><?xml version="1.0" encoding="utf-8"?>
<formControlPr xmlns="http://schemas.microsoft.com/office/spreadsheetml/2009/9/main" objectType="CheckBox" fmlaLink="$E$13" lockText="1" noThreeD="1"/>
</file>

<file path=xl/ctrlProps/ctrlProp172.xml><?xml version="1.0" encoding="utf-8"?>
<formControlPr xmlns="http://schemas.microsoft.com/office/spreadsheetml/2009/9/main" objectType="CheckBox" fmlaLink="$E$14" lockText="1" noThreeD="1"/>
</file>

<file path=xl/ctrlProps/ctrlProp173.xml><?xml version="1.0" encoding="utf-8"?>
<formControlPr xmlns="http://schemas.microsoft.com/office/spreadsheetml/2009/9/main" objectType="CheckBox" fmlaLink="$E$15" lockText="1" noThreeD="1"/>
</file>

<file path=xl/ctrlProps/ctrlProp174.xml><?xml version="1.0" encoding="utf-8"?>
<formControlPr xmlns="http://schemas.microsoft.com/office/spreadsheetml/2009/9/main" objectType="CheckBox" fmlaLink="$E$16" lockText="1" noThreeD="1"/>
</file>

<file path=xl/ctrlProps/ctrlProp175.xml><?xml version="1.0" encoding="utf-8"?>
<formControlPr xmlns="http://schemas.microsoft.com/office/spreadsheetml/2009/9/main" objectType="CheckBox" fmlaLink="$E$17" lockText="1" noThreeD="1"/>
</file>

<file path=xl/ctrlProps/ctrlProp176.xml><?xml version="1.0" encoding="utf-8"?>
<formControlPr xmlns="http://schemas.microsoft.com/office/spreadsheetml/2009/9/main" objectType="CheckBox" fmlaLink="$E$18" lockText="1" noThreeD="1"/>
</file>

<file path=xl/ctrlProps/ctrlProp177.xml><?xml version="1.0" encoding="utf-8"?>
<formControlPr xmlns="http://schemas.microsoft.com/office/spreadsheetml/2009/9/main" objectType="CheckBox" fmlaLink="$E$19" lockText="1" noThreeD="1"/>
</file>

<file path=xl/ctrlProps/ctrlProp178.xml><?xml version="1.0" encoding="utf-8"?>
<formControlPr xmlns="http://schemas.microsoft.com/office/spreadsheetml/2009/9/main" objectType="CheckBox" checked="Checked" fmlaLink="$E$20" lockText="1" noThreeD="1"/>
</file>

<file path=xl/ctrlProps/ctrlProp179.xml><?xml version="1.0" encoding="utf-8"?>
<formControlPr xmlns="http://schemas.microsoft.com/office/spreadsheetml/2009/9/main" objectType="CheckBox" fmlaLink="$E$21" lockText="1" noThreeD="1"/>
</file>

<file path=xl/ctrlProps/ctrlProp18.xml><?xml version="1.0" encoding="utf-8"?>
<formControlPr xmlns="http://schemas.microsoft.com/office/spreadsheetml/2009/9/main" objectType="CheckBox" fmlaLink="$E$29" lockText="1" noThreeD="1"/>
</file>

<file path=xl/ctrlProps/ctrlProp180.xml><?xml version="1.0" encoding="utf-8"?>
<formControlPr xmlns="http://schemas.microsoft.com/office/spreadsheetml/2009/9/main" objectType="CheckBox" fmlaLink="$E$22" lockText="1" noThreeD="1"/>
</file>

<file path=xl/ctrlProps/ctrlProp181.xml><?xml version="1.0" encoding="utf-8"?>
<formControlPr xmlns="http://schemas.microsoft.com/office/spreadsheetml/2009/9/main" objectType="CheckBox" fmlaLink="$E$8" lockText="1" noThreeD="1"/>
</file>

<file path=xl/ctrlProps/ctrlProp182.xml><?xml version="1.0" encoding="utf-8"?>
<formControlPr xmlns="http://schemas.microsoft.com/office/spreadsheetml/2009/9/main" objectType="CheckBox" fmlaLink="$E$9" lockText="1" noThreeD="1"/>
</file>

<file path=xl/ctrlProps/ctrlProp183.xml><?xml version="1.0" encoding="utf-8"?>
<formControlPr xmlns="http://schemas.microsoft.com/office/spreadsheetml/2009/9/main" objectType="CheckBox" fmlaLink="$E$10" lockText="1" noThreeD="1"/>
</file>

<file path=xl/ctrlProps/ctrlProp184.xml><?xml version="1.0" encoding="utf-8"?>
<formControlPr xmlns="http://schemas.microsoft.com/office/spreadsheetml/2009/9/main" objectType="CheckBox" fmlaLink="$E$11" lockText="1" noThreeD="1"/>
</file>

<file path=xl/ctrlProps/ctrlProp185.xml><?xml version="1.0" encoding="utf-8"?>
<formControlPr xmlns="http://schemas.microsoft.com/office/spreadsheetml/2009/9/main" objectType="CheckBox" checked="Checked" fmlaLink="$E$12" lockText="1" noThreeD="1"/>
</file>

<file path=xl/ctrlProps/ctrlProp186.xml><?xml version="1.0" encoding="utf-8"?>
<formControlPr xmlns="http://schemas.microsoft.com/office/spreadsheetml/2009/9/main" objectType="CheckBox" fmlaLink="$E$13" lockText="1" noThreeD="1"/>
</file>

<file path=xl/ctrlProps/ctrlProp187.xml><?xml version="1.0" encoding="utf-8"?>
<formControlPr xmlns="http://schemas.microsoft.com/office/spreadsheetml/2009/9/main" objectType="CheckBox" fmlaLink="$E$14" lockText="1" noThreeD="1"/>
</file>

<file path=xl/ctrlProps/ctrlProp188.xml><?xml version="1.0" encoding="utf-8"?>
<formControlPr xmlns="http://schemas.microsoft.com/office/spreadsheetml/2009/9/main" objectType="CheckBox" fmlaLink="$E$19" lockText="1" noThreeD="1"/>
</file>

<file path=xl/ctrlProps/ctrlProp189.xml><?xml version="1.0" encoding="utf-8"?>
<formControlPr xmlns="http://schemas.microsoft.com/office/spreadsheetml/2009/9/main" objectType="CheckBox" fmlaLink="$E$20" lockText="1" noThreeD="1"/>
</file>

<file path=xl/ctrlProps/ctrlProp19.xml><?xml version="1.0" encoding="utf-8"?>
<formControlPr xmlns="http://schemas.microsoft.com/office/spreadsheetml/2009/9/main" objectType="CheckBox" fmlaLink="$E$30" lockText="1" noThreeD="1"/>
</file>

<file path=xl/ctrlProps/ctrlProp190.xml><?xml version="1.0" encoding="utf-8"?>
<formControlPr xmlns="http://schemas.microsoft.com/office/spreadsheetml/2009/9/main" objectType="CheckBox" checked="Checked" fmlaLink="$E$21" lockText="1" noThreeD="1"/>
</file>

<file path=xl/ctrlProps/ctrlProp191.xml><?xml version="1.0" encoding="utf-8"?>
<formControlPr xmlns="http://schemas.microsoft.com/office/spreadsheetml/2009/9/main" objectType="CheckBox" fmlaLink="$E$26" lockText="1" noThreeD="1"/>
</file>

<file path=xl/ctrlProps/ctrlProp192.xml><?xml version="1.0" encoding="utf-8"?>
<formControlPr xmlns="http://schemas.microsoft.com/office/spreadsheetml/2009/9/main" objectType="CheckBox" checked="Checked" fmlaLink="$E$27" lockText="1" noThreeD="1"/>
</file>

<file path=xl/ctrlProps/ctrlProp193.xml><?xml version="1.0" encoding="utf-8"?>
<formControlPr xmlns="http://schemas.microsoft.com/office/spreadsheetml/2009/9/main" objectType="CheckBox" fmlaLink="$E$34" lockText="1" noThreeD="1"/>
</file>

<file path=xl/ctrlProps/ctrlProp194.xml><?xml version="1.0" encoding="utf-8"?>
<formControlPr xmlns="http://schemas.microsoft.com/office/spreadsheetml/2009/9/main" objectType="CheckBox" fmlaLink="$E$35" lockText="1" noThreeD="1"/>
</file>

<file path=xl/ctrlProps/ctrlProp195.xml><?xml version="1.0" encoding="utf-8"?>
<formControlPr xmlns="http://schemas.microsoft.com/office/spreadsheetml/2009/9/main" objectType="CheckBox" fmlaLink="$E$36" lockText="1" noThreeD="1"/>
</file>

<file path=xl/ctrlProps/ctrlProp196.xml><?xml version="1.0" encoding="utf-8"?>
<formControlPr xmlns="http://schemas.microsoft.com/office/spreadsheetml/2009/9/main" objectType="CheckBox" fmlaLink="$E$49" lockText="1" noThreeD="1"/>
</file>

<file path=xl/ctrlProps/ctrlProp197.xml><?xml version="1.0" encoding="utf-8"?>
<formControlPr xmlns="http://schemas.microsoft.com/office/spreadsheetml/2009/9/main" objectType="CheckBox" fmlaLink="$E$50" lockText="1" noThreeD="1"/>
</file>

<file path=xl/ctrlProps/ctrlProp198.xml><?xml version="1.0" encoding="utf-8"?>
<formControlPr xmlns="http://schemas.microsoft.com/office/spreadsheetml/2009/9/main" objectType="CheckBox" fmlaLink="$E$64" lockText="1" noThreeD="1"/>
</file>

<file path=xl/ctrlProps/ctrlProp199.xml><?xml version="1.0" encoding="utf-8"?>
<formControlPr xmlns="http://schemas.microsoft.com/office/spreadsheetml/2009/9/main" objectType="CheckBox" fmlaLink="$E$65" lockText="1" noThreeD="1"/>
</file>

<file path=xl/ctrlProps/ctrlProp2.xml><?xml version="1.0" encoding="utf-8"?>
<formControlPr xmlns="http://schemas.microsoft.com/office/spreadsheetml/2009/9/main" objectType="CheckBox" fmlaLink="$E$14" lockText="1" noThreeD="1"/>
</file>

<file path=xl/ctrlProps/ctrlProp20.xml><?xml version="1.0" encoding="utf-8"?>
<formControlPr xmlns="http://schemas.microsoft.com/office/spreadsheetml/2009/9/main" objectType="CheckBox" fmlaLink="$E$33" lockText="1" noThreeD="1"/>
</file>

<file path=xl/ctrlProps/ctrlProp200.xml><?xml version="1.0" encoding="utf-8"?>
<formControlPr xmlns="http://schemas.microsoft.com/office/spreadsheetml/2009/9/main" objectType="CheckBox" fmlaLink="$E$70" lockText="1" noThreeD="1"/>
</file>

<file path=xl/ctrlProps/ctrlProp201.xml><?xml version="1.0" encoding="utf-8"?>
<formControlPr xmlns="http://schemas.microsoft.com/office/spreadsheetml/2009/9/main" objectType="CheckBox" fmlaLink="$E$71" lockText="1" noThreeD="1"/>
</file>

<file path=xl/ctrlProps/ctrlProp202.xml><?xml version="1.0" encoding="utf-8"?>
<formControlPr xmlns="http://schemas.microsoft.com/office/spreadsheetml/2009/9/main" objectType="CheckBox" fmlaLink="$E$72" lockText="1" noThreeD="1"/>
</file>

<file path=xl/ctrlProps/ctrlProp203.xml><?xml version="1.0" encoding="utf-8"?>
<formControlPr xmlns="http://schemas.microsoft.com/office/spreadsheetml/2009/9/main" objectType="CheckBox" fmlaLink="$E$73" lockText="1" noThreeD="1"/>
</file>

<file path=xl/ctrlProps/ctrlProp204.xml><?xml version="1.0" encoding="utf-8"?>
<formControlPr xmlns="http://schemas.microsoft.com/office/spreadsheetml/2009/9/main" objectType="CheckBox" fmlaLink="$E$74" lockText="1" noThreeD="1"/>
</file>

<file path=xl/ctrlProps/ctrlProp205.xml><?xml version="1.0" encoding="utf-8"?>
<formControlPr xmlns="http://schemas.microsoft.com/office/spreadsheetml/2009/9/main" objectType="CheckBox" fmlaLink="$E$28" lockText="1" noThreeD="1"/>
</file>

<file path=xl/ctrlProps/ctrlProp206.xml><?xml version="1.0" encoding="utf-8"?>
<formControlPr xmlns="http://schemas.microsoft.com/office/spreadsheetml/2009/9/main" objectType="CheckBox" fmlaLink="$E$29" lockText="1" noThreeD="1"/>
</file>

<file path=xl/ctrlProps/ctrlProp207.xml><?xml version="1.0" encoding="utf-8"?>
<formControlPr xmlns="http://schemas.microsoft.com/office/spreadsheetml/2009/9/main" objectType="CheckBox" fmlaLink="$E$37" lockText="1" noThreeD="1"/>
</file>

<file path=xl/ctrlProps/ctrlProp208.xml><?xml version="1.0" encoding="utf-8"?>
<formControlPr xmlns="http://schemas.microsoft.com/office/spreadsheetml/2009/9/main" objectType="CheckBox" fmlaLink="$E$38" lockText="1" noThreeD="1"/>
</file>

<file path=xl/ctrlProps/ctrlProp209.xml><?xml version="1.0" encoding="utf-8"?>
<formControlPr xmlns="http://schemas.microsoft.com/office/spreadsheetml/2009/9/main" objectType="CheckBox" fmlaLink="$E$39" lockText="1" noThreeD="1"/>
</file>

<file path=xl/ctrlProps/ctrlProp21.xml><?xml version="1.0" encoding="utf-8"?>
<formControlPr xmlns="http://schemas.microsoft.com/office/spreadsheetml/2009/9/main" objectType="CheckBox" fmlaLink="$E$34" lockText="1" noThreeD="1"/>
</file>

<file path=xl/ctrlProps/ctrlProp210.xml><?xml version="1.0" encoding="utf-8"?>
<formControlPr xmlns="http://schemas.microsoft.com/office/spreadsheetml/2009/9/main" objectType="CheckBox" fmlaLink="$E$40" lockText="1" noThreeD="1"/>
</file>

<file path=xl/ctrlProps/ctrlProp211.xml><?xml version="1.0" encoding="utf-8"?>
<formControlPr xmlns="http://schemas.microsoft.com/office/spreadsheetml/2009/9/main" objectType="CheckBox" fmlaLink="$E$41" lockText="1" noThreeD="1"/>
</file>

<file path=xl/ctrlProps/ctrlProp212.xml><?xml version="1.0" encoding="utf-8"?>
<formControlPr xmlns="http://schemas.microsoft.com/office/spreadsheetml/2009/9/main" objectType="CheckBox" fmlaLink="$E$42" lockText="1" noThreeD="1"/>
</file>

<file path=xl/ctrlProps/ctrlProp213.xml><?xml version="1.0" encoding="utf-8"?>
<formControlPr xmlns="http://schemas.microsoft.com/office/spreadsheetml/2009/9/main" objectType="CheckBox" fmlaLink="$E$43" lockText="1" noThreeD="1"/>
</file>

<file path=xl/ctrlProps/ctrlProp214.xml><?xml version="1.0" encoding="utf-8"?>
<formControlPr xmlns="http://schemas.microsoft.com/office/spreadsheetml/2009/9/main" objectType="CheckBox" fmlaLink="$E$44" lockText="1" noThreeD="1"/>
</file>

<file path=xl/ctrlProps/ctrlProp215.xml><?xml version="1.0" encoding="utf-8"?>
<formControlPr xmlns="http://schemas.microsoft.com/office/spreadsheetml/2009/9/main" objectType="CheckBox" fmlaLink="$E$51" lockText="1" noThreeD="1"/>
</file>

<file path=xl/ctrlProps/ctrlProp216.xml><?xml version="1.0" encoding="utf-8"?>
<formControlPr xmlns="http://schemas.microsoft.com/office/spreadsheetml/2009/9/main" objectType="CheckBox" fmlaLink="$E$52" lockText="1" noThreeD="1"/>
</file>

<file path=xl/ctrlProps/ctrlProp217.xml><?xml version="1.0" encoding="utf-8"?>
<formControlPr xmlns="http://schemas.microsoft.com/office/spreadsheetml/2009/9/main" objectType="CheckBox" fmlaLink="$E$53" lockText="1" noThreeD="1"/>
</file>

<file path=xl/ctrlProps/ctrlProp218.xml><?xml version="1.0" encoding="utf-8"?>
<formControlPr xmlns="http://schemas.microsoft.com/office/spreadsheetml/2009/9/main" objectType="CheckBox" checked="Checked" fmlaLink="$E$54" lockText="1" noThreeD="1"/>
</file>

<file path=xl/ctrlProps/ctrlProp219.xml><?xml version="1.0" encoding="utf-8"?>
<formControlPr xmlns="http://schemas.microsoft.com/office/spreadsheetml/2009/9/main" objectType="CheckBox" fmlaLink="$E$55" lockText="1" noThreeD="1"/>
</file>

<file path=xl/ctrlProps/ctrlProp22.xml><?xml version="1.0" encoding="utf-8"?>
<formControlPr xmlns="http://schemas.microsoft.com/office/spreadsheetml/2009/9/main" objectType="CheckBox" fmlaLink="$E$35" lockText="1" noThreeD="1"/>
</file>

<file path=xl/ctrlProps/ctrlProp220.xml><?xml version="1.0" encoding="utf-8"?>
<formControlPr xmlns="http://schemas.microsoft.com/office/spreadsheetml/2009/9/main" objectType="CheckBox" fmlaLink="$E$56" lockText="1" noThreeD="1"/>
</file>

<file path=xl/ctrlProps/ctrlProp221.xml><?xml version="1.0" encoding="utf-8"?>
<formControlPr xmlns="http://schemas.microsoft.com/office/spreadsheetml/2009/9/main" objectType="CheckBox" fmlaLink="$E$57" lockText="1" noThreeD="1"/>
</file>

<file path=xl/ctrlProps/ctrlProp222.xml><?xml version="1.0" encoding="utf-8"?>
<formControlPr xmlns="http://schemas.microsoft.com/office/spreadsheetml/2009/9/main" objectType="CheckBox" fmlaLink="$E$58" lockText="1" noThreeD="1"/>
</file>

<file path=xl/ctrlProps/ctrlProp223.xml><?xml version="1.0" encoding="utf-8"?>
<formControlPr xmlns="http://schemas.microsoft.com/office/spreadsheetml/2009/9/main" objectType="CheckBox" fmlaLink="$E$59" lockText="1" noThreeD="1"/>
</file>

<file path=xl/ctrlProps/ctrlProp224.xml><?xml version="1.0" encoding="utf-8"?>
<formControlPr xmlns="http://schemas.microsoft.com/office/spreadsheetml/2009/9/main" objectType="CheckBox" fmlaLink="$E$66" lockText="1" noThreeD="1"/>
</file>

<file path=xl/ctrlProps/ctrlProp225.xml><?xml version="1.0" encoding="utf-8"?>
<formControlPr xmlns="http://schemas.microsoft.com/office/spreadsheetml/2009/9/main" objectType="CheckBox" fmlaLink="$E$67" lockText="1" noThreeD="1"/>
</file>

<file path=xl/ctrlProps/ctrlProp226.xml><?xml version="1.0" encoding="utf-8"?>
<formControlPr xmlns="http://schemas.microsoft.com/office/spreadsheetml/2009/9/main" objectType="CheckBox" fmlaLink="$E$68" lockText="1" noThreeD="1"/>
</file>

<file path=xl/ctrlProps/ctrlProp227.xml><?xml version="1.0" encoding="utf-8"?>
<formControlPr xmlns="http://schemas.microsoft.com/office/spreadsheetml/2009/9/main" objectType="CheckBox" checked="Checked" fmlaLink="$E$69" lockText="1" noThreeD="1"/>
</file>

<file path=xl/ctrlProps/ctrlProp228.xml><?xml version="1.0" encoding="utf-8"?>
<formControlPr xmlns="http://schemas.microsoft.com/office/spreadsheetml/2009/9/main" objectType="CheckBox" fmlaLink="$E$33" lockText="1" noThreeD="1"/>
</file>

<file path=xl/ctrlProps/ctrlProp229.xml><?xml version="1.0" encoding="utf-8"?>
<formControlPr xmlns="http://schemas.microsoft.com/office/spreadsheetml/2009/9/main" objectType="CheckBox" fmlaLink="$E$37" lockText="1" noThreeD="1"/>
</file>

<file path=xl/ctrlProps/ctrlProp23.xml><?xml version="1.0" encoding="utf-8"?>
<formControlPr xmlns="http://schemas.microsoft.com/office/spreadsheetml/2009/9/main" objectType="CheckBox" fmlaLink="$E$36" lockText="1" noThreeD="1"/>
</file>

<file path=xl/ctrlProps/ctrlProp230.xml><?xml version="1.0" encoding="utf-8"?>
<formControlPr xmlns="http://schemas.microsoft.com/office/spreadsheetml/2009/9/main" objectType="CheckBox" fmlaLink="$E$54" lockText="1" noThreeD="1"/>
</file>

<file path=xl/ctrlProps/ctrlProp231.xml><?xml version="1.0" encoding="utf-8"?>
<formControlPr xmlns="http://schemas.microsoft.com/office/spreadsheetml/2009/9/main" objectType="CheckBox" fmlaLink="$E$59" lockText="1" noThreeD="1"/>
</file>

<file path=xl/ctrlProps/ctrlProp232.xml><?xml version="1.0" encoding="utf-8"?>
<formControlPr xmlns="http://schemas.microsoft.com/office/spreadsheetml/2009/9/main" objectType="CheckBox" fmlaLink="$E$60" lockText="1" noThreeD="1"/>
</file>

<file path=xl/ctrlProps/ctrlProp233.xml><?xml version="1.0" encoding="utf-8"?>
<formControlPr xmlns="http://schemas.microsoft.com/office/spreadsheetml/2009/9/main" objectType="CheckBox" fmlaLink="$E$61" lockText="1" noThreeD="1"/>
</file>

<file path=xl/ctrlProps/ctrlProp234.xml><?xml version="1.0" encoding="utf-8"?>
<formControlPr xmlns="http://schemas.microsoft.com/office/spreadsheetml/2009/9/main" objectType="CheckBox" fmlaLink="$E$62" lockText="1" noThreeD="1"/>
</file>

<file path=xl/ctrlProps/ctrlProp235.xml><?xml version="1.0" encoding="utf-8"?>
<formControlPr xmlns="http://schemas.microsoft.com/office/spreadsheetml/2009/9/main" objectType="CheckBox" fmlaLink="$E$65" lockText="1" noThreeD="1"/>
</file>

<file path=xl/ctrlProps/ctrlProp236.xml><?xml version="1.0" encoding="utf-8"?>
<formControlPr xmlns="http://schemas.microsoft.com/office/spreadsheetml/2009/9/main" objectType="CheckBox" fmlaLink="$E$66" lockText="1" noThreeD="1"/>
</file>

<file path=xl/ctrlProps/ctrlProp237.xml><?xml version="1.0" encoding="utf-8"?>
<formControlPr xmlns="http://schemas.microsoft.com/office/spreadsheetml/2009/9/main" objectType="CheckBox" fmlaLink="$E$67" lockText="1" noThreeD="1"/>
</file>

<file path=xl/ctrlProps/ctrlProp238.xml><?xml version="1.0" encoding="utf-8"?>
<formControlPr xmlns="http://schemas.microsoft.com/office/spreadsheetml/2009/9/main" objectType="CheckBox" fmlaLink="$E$68" lockText="1" noThreeD="1"/>
</file>

<file path=xl/ctrlProps/ctrlProp239.xml><?xml version="1.0" encoding="utf-8"?>
<formControlPr xmlns="http://schemas.microsoft.com/office/spreadsheetml/2009/9/main" objectType="CheckBox" fmlaLink="$E$69" lockText="1" noThreeD="1"/>
</file>

<file path=xl/ctrlProps/ctrlProp24.xml><?xml version="1.0" encoding="utf-8"?>
<formControlPr xmlns="http://schemas.microsoft.com/office/spreadsheetml/2009/9/main" objectType="CheckBox" fmlaLink="$E$37" lockText="1" noThreeD="1"/>
</file>

<file path=xl/ctrlProps/ctrlProp240.xml><?xml version="1.0" encoding="utf-8"?>
<formControlPr xmlns="http://schemas.microsoft.com/office/spreadsheetml/2009/9/main" objectType="CheckBox" fmlaLink="$E$70" lockText="1" noThreeD="1"/>
</file>

<file path=xl/ctrlProps/ctrlProp241.xml><?xml version="1.0" encoding="utf-8"?>
<formControlPr xmlns="http://schemas.microsoft.com/office/spreadsheetml/2009/9/main" objectType="CheckBox" fmlaLink="$E$71" lockText="1" noThreeD="1"/>
</file>

<file path=xl/ctrlProps/ctrlProp242.xml><?xml version="1.0" encoding="utf-8"?>
<formControlPr xmlns="http://schemas.microsoft.com/office/spreadsheetml/2009/9/main" objectType="CheckBox" fmlaLink="$E$72" lockText="1" noThreeD="1"/>
</file>

<file path=xl/ctrlProps/ctrlProp243.xml><?xml version="1.0" encoding="utf-8"?>
<formControlPr xmlns="http://schemas.microsoft.com/office/spreadsheetml/2009/9/main" objectType="CheckBox" fmlaLink="$E$73" lockText="1" noThreeD="1"/>
</file>

<file path=xl/ctrlProps/ctrlProp244.xml><?xml version="1.0" encoding="utf-8"?>
<formControlPr xmlns="http://schemas.microsoft.com/office/spreadsheetml/2009/9/main" objectType="CheckBox" fmlaLink="$E$76" lockText="1" noThreeD="1"/>
</file>

<file path=xl/ctrlProps/ctrlProp245.xml><?xml version="1.0" encoding="utf-8"?>
<formControlPr xmlns="http://schemas.microsoft.com/office/spreadsheetml/2009/9/main" objectType="CheckBox" fmlaLink="$E$77" lockText="1" noThreeD="1"/>
</file>

<file path=xl/ctrlProps/ctrlProp246.xml><?xml version="1.0" encoding="utf-8"?>
<formControlPr xmlns="http://schemas.microsoft.com/office/spreadsheetml/2009/9/main" objectType="CheckBox" fmlaLink="$E$78" lockText="1" noThreeD="1"/>
</file>

<file path=xl/ctrlProps/ctrlProp247.xml><?xml version="1.0" encoding="utf-8"?>
<formControlPr xmlns="http://schemas.microsoft.com/office/spreadsheetml/2009/9/main" objectType="CheckBox" fmlaLink="$E$79" lockText="1" noThreeD="1"/>
</file>

<file path=xl/ctrlProps/ctrlProp248.xml><?xml version="1.0" encoding="utf-8"?>
<formControlPr xmlns="http://schemas.microsoft.com/office/spreadsheetml/2009/9/main" objectType="CheckBox" fmlaLink="$E$80" lockText="1" noThreeD="1"/>
</file>

<file path=xl/ctrlProps/ctrlProp249.xml><?xml version="1.0" encoding="utf-8"?>
<formControlPr xmlns="http://schemas.microsoft.com/office/spreadsheetml/2009/9/main" objectType="CheckBox" fmlaLink="$E$81" lockText="1" noThreeD="1"/>
</file>

<file path=xl/ctrlProps/ctrlProp25.xml><?xml version="1.0" encoding="utf-8"?>
<formControlPr xmlns="http://schemas.microsoft.com/office/spreadsheetml/2009/9/main" objectType="CheckBox" fmlaLink="$E$38" lockText="1" noThreeD="1"/>
</file>

<file path=xl/ctrlProps/ctrlProp250.xml><?xml version="1.0" encoding="utf-8"?>
<formControlPr xmlns="http://schemas.microsoft.com/office/spreadsheetml/2009/9/main" objectType="CheckBox" fmlaLink="$E$82" lockText="1" noThreeD="1"/>
</file>

<file path=xl/ctrlProps/ctrlProp251.xml><?xml version="1.0" encoding="utf-8"?>
<formControlPr xmlns="http://schemas.microsoft.com/office/spreadsheetml/2009/9/main" objectType="CheckBox" fmlaLink="$E$83" lockText="1" noThreeD="1"/>
</file>

<file path=xl/ctrlProps/ctrlProp252.xml><?xml version="1.0" encoding="utf-8"?>
<formControlPr xmlns="http://schemas.microsoft.com/office/spreadsheetml/2009/9/main" objectType="CheckBox" fmlaLink="$E$84" lockText="1" noThreeD="1"/>
</file>

<file path=xl/ctrlProps/ctrlProp253.xml><?xml version="1.0" encoding="utf-8"?>
<formControlPr xmlns="http://schemas.microsoft.com/office/spreadsheetml/2009/9/main" objectType="CheckBox" fmlaLink="$E$87" lockText="1" noThreeD="1"/>
</file>

<file path=xl/ctrlProps/ctrlProp254.xml><?xml version="1.0" encoding="utf-8"?>
<formControlPr xmlns="http://schemas.microsoft.com/office/spreadsheetml/2009/9/main" objectType="CheckBox" fmlaLink="$E$88" lockText="1" noThreeD="1"/>
</file>

<file path=xl/ctrlProps/ctrlProp255.xml><?xml version="1.0" encoding="utf-8"?>
<formControlPr xmlns="http://schemas.microsoft.com/office/spreadsheetml/2009/9/main" objectType="CheckBox" fmlaLink="$E$97" lockText="1" noThreeD="1"/>
</file>

<file path=xl/ctrlProps/ctrlProp256.xml><?xml version="1.0" encoding="utf-8"?>
<formControlPr xmlns="http://schemas.microsoft.com/office/spreadsheetml/2009/9/main" objectType="CheckBox" fmlaLink="$E$98" lockText="1" noThreeD="1"/>
</file>

<file path=xl/ctrlProps/ctrlProp257.xml><?xml version="1.0" encoding="utf-8"?>
<formControlPr xmlns="http://schemas.microsoft.com/office/spreadsheetml/2009/9/main" objectType="CheckBox" fmlaLink="$E$99" lockText="1" noThreeD="1"/>
</file>

<file path=xl/ctrlProps/ctrlProp258.xml><?xml version="1.0" encoding="utf-8"?>
<formControlPr xmlns="http://schemas.microsoft.com/office/spreadsheetml/2009/9/main" objectType="CheckBox" fmlaLink="$E$100" lockText="1" noThreeD="1"/>
</file>

<file path=xl/ctrlProps/ctrlProp259.xml><?xml version="1.0" encoding="utf-8"?>
<formControlPr xmlns="http://schemas.microsoft.com/office/spreadsheetml/2009/9/main" objectType="CheckBox" fmlaLink="$E$101" lockText="1" noThreeD="1"/>
</file>

<file path=xl/ctrlProps/ctrlProp26.xml><?xml version="1.0" encoding="utf-8"?>
<formControlPr xmlns="http://schemas.microsoft.com/office/spreadsheetml/2009/9/main" objectType="CheckBox" fmlaLink="$E$39" lockText="1" noThreeD="1"/>
</file>

<file path=xl/ctrlProps/ctrlProp260.xml><?xml version="1.0" encoding="utf-8"?>
<formControlPr xmlns="http://schemas.microsoft.com/office/spreadsheetml/2009/9/main" objectType="CheckBox" fmlaLink="$E$102" lockText="1" noThreeD="1"/>
</file>

<file path=xl/ctrlProps/ctrlProp261.xml><?xml version="1.0" encoding="utf-8"?>
<formControlPr xmlns="http://schemas.microsoft.com/office/spreadsheetml/2009/9/main" objectType="CheckBox" fmlaLink="$E$106" lockText="1" noThreeD="1"/>
</file>

<file path=xl/ctrlProps/ctrlProp262.xml><?xml version="1.0" encoding="utf-8"?>
<formControlPr xmlns="http://schemas.microsoft.com/office/spreadsheetml/2009/9/main" objectType="CheckBox" fmlaLink="$E$107" lockText="1" noThreeD="1"/>
</file>

<file path=xl/ctrlProps/ctrlProp263.xml><?xml version="1.0" encoding="utf-8"?>
<formControlPr xmlns="http://schemas.microsoft.com/office/spreadsheetml/2009/9/main" objectType="CheckBox" fmlaLink="$E$108" lockText="1" noThreeD="1"/>
</file>

<file path=xl/ctrlProps/ctrlProp264.xml><?xml version="1.0" encoding="utf-8"?>
<formControlPr xmlns="http://schemas.microsoft.com/office/spreadsheetml/2009/9/main" objectType="CheckBox" fmlaLink="$E$109" lockText="1" noThreeD="1"/>
</file>

<file path=xl/ctrlProps/ctrlProp265.xml><?xml version="1.0" encoding="utf-8"?>
<formControlPr xmlns="http://schemas.microsoft.com/office/spreadsheetml/2009/9/main" objectType="CheckBox" fmlaLink="$E$112" lockText="1" noThreeD="1"/>
</file>

<file path=xl/ctrlProps/ctrlProp266.xml><?xml version="1.0" encoding="utf-8"?>
<formControlPr xmlns="http://schemas.microsoft.com/office/spreadsheetml/2009/9/main" objectType="CheckBox" fmlaLink="$E$113" lockText="1" noThreeD="1"/>
</file>

<file path=xl/ctrlProps/ctrlProp267.xml><?xml version="1.0" encoding="utf-8"?>
<formControlPr xmlns="http://schemas.microsoft.com/office/spreadsheetml/2009/9/main" objectType="CheckBox" fmlaLink="$E$114" lockText="1" noThreeD="1"/>
</file>

<file path=xl/ctrlProps/ctrlProp268.xml><?xml version="1.0" encoding="utf-8"?>
<formControlPr xmlns="http://schemas.microsoft.com/office/spreadsheetml/2009/9/main" objectType="CheckBox" fmlaLink="$E$115" lockText="1" noThreeD="1"/>
</file>

<file path=xl/ctrlProps/ctrlProp269.xml><?xml version="1.0" encoding="utf-8"?>
<formControlPr xmlns="http://schemas.microsoft.com/office/spreadsheetml/2009/9/main" objectType="CheckBox" fmlaLink="$E$116" lockText="1" noThreeD="1"/>
</file>

<file path=xl/ctrlProps/ctrlProp27.xml><?xml version="1.0" encoding="utf-8"?>
<formControlPr xmlns="http://schemas.microsoft.com/office/spreadsheetml/2009/9/main" objectType="CheckBox" fmlaLink="$E$40" lockText="1" noThreeD="1"/>
</file>

<file path=xl/ctrlProps/ctrlProp270.xml><?xml version="1.0" encoding="utf-8"?>
<formControlPr xmlns="http://schemas.microsoft.com/office/spreadsheetml/2009/9/main" objectType="CheckBox" fmlaLink="$E$117" lockText="1" noThreeD="1"/>
</file>

<file path=xl/ctrlProps/ctrlProp271.xml><?xml version="1.0" encoding="utf-8"?>
<formControlPr xmlns="http://schemas.microsoft.com/office/spreadsheetml/2009/9/main" objectType="CheckBox" fmlaLink="$E$119" lockText="1" noThreeD="1"/>
</file>

<file path=xl/ctrlProps/ctrlProp272.xml><?xml version="1.0" encoding="utf-8"?>
<formControlPr xmlns="http://schemas.microsoft.com/office/spreadsheetml/2009/9/main" objectType="CheckBox" fmlaLink="$E$120" lockText="1" noThreeD="1"/>
</file>

<file path=xl/ctrlProps/ctrlProp273.xml><?xml version="1.0" encoding="utf-8"?>
<formControlPr xmlns="http://schemas.microsoft.com/office/spreadsheetml/2009/9/main" objectType="CheckBox" fmlaLink="$E$123" lockText="1" noThreeD="1"/>
</file>

<file path=xl/ctrlProps/ctrlProp274.xml><?xml version="1.0" encoding="utf-8"?>
<formControlPr xmlns="http://schemas.microsoft.com/office/spreadsheetml/2009/9/main" objectType="CheckBox" fmlaLink="$E$124" lockText="1" noThreeD="1"/>
</file>

<file path=xl/ctrlProps/ctrlProp275.xml><?xml version="1.0" encoding="utf-8"?>
<formControlPr xmlns="http://schemas.microsoft.com/office/spreadsheetml/2009/9/main" objectType="CheckBox" fmlaLink="$E$125" lockText="1" noThreeD="1"/>
</file>

<file path=xl/ctrlProps/ctrlProp276.xml><?xml version="1.0" encoding="utf-8"?>
<formControlPr xmlns="http://schemas.microsoft.com/office/spreadsheetml/2009/9/main" objectType="CheckBox" fmlaLink="$E$126" lockText="1" noThreeD="1"/>
</file>

<file path=xl/ctrlProps/ctrlProp277.xml><?xml version="1.0" encoding="utf-8"?>
<formControlPr xmlns="http://schemas.microsoft.com/office/spreadsheetml/2009/9/main" objectType="CheckBox" fmlaLink="$E$127" lockText="1" noThreeD="1"/>
</file>

<file path=xl/ctrlProps/ctrlProp278.xml><?xml version="1.0" encoding="utf-8"?>
<formControlPr xmlns="http://schemas.microsoft.com/office/spreadsheetml/2009/9/main" objectType="CheckBox" fmlaLink="$E$128" lockText="1" noThreeD="1"/>
</file>

<file path=xl/ctrlProps/ctrlProp279.xml><?xml version="1.0" encoding="utf-8"?>
<formControlPr xmlns="http://schemas.microsoft.com/office/spreadsheetml/2009/9/main" objectType="CheckBox" fmlaLink="$E$131" lockText="1" noThreeD="1"/>
</file>

<file path=xl/ctrlProps/ctrlProp28.xml><?xml version="1.0" encoding="utf-8"?>
<formControlPr xmlns="http://schemas.microsoft.com/office/spreadsheetml/2009/9/main" objectType="CheckBox" fmlaLink="$E$41" lockText="1" noThreeD="1"/>
</file>

<file path=xl/ctrlProps/ctrlProp280.xml><?xml version="1.0" encoding="utf-8"?>
<formControlPr xmlns="http://schemas.microsoft.com/office/spreadsheetml/2009/9/main" objectType="CheckBox" fmlaLink="$E$142" lockText="1" noThreeD="1"/>
</file>

<file path=xl/ctrlProps/ctrlProp281.xml><?xml version="1.0" encoding="utf-8"?>
<formControlPr xmlns="http://schemas.microsoft.com/office/spreadsheetml/2009/9/main" objectType="CheckBox" fmlaLink="$E$154" lockText="1" noThreeD="1"/>
</file>

<file path=xl/ctrlProps/ctrlProp282.xml><?xml version="1.0" encoding="utf-8"?>
<formControlPr xmlns="http://schemas.microsoft.com/office/spreadsheetml/2009/9/main" objectType="CheckBox" fmlaLink="$E$105" lockText="1" noThreeD="1"/>
</file>

<file path=xl/ctrlProps/ctrlProp283.xml><?xml version="1.0" encoding="utf-8"?>
<formControlPr xmlns="http://schemas.microsoft.com/office/spreadsheetml/2009/9/main" objectType="CheckBox" fmlaLink="$E$118" lockText="1" noThreeD="1"/>
</file>

<file path=xl/ctrlProps/ctrlProp284.xml><?xml version="1.0" encoding="utf-8"?>
<formControlPr xmlns="http://schemas.microsoft.com/office/spreadsheetml/2009/9/main" objectType="CheckBox" fmlaLink="$E$187" lockText="1" noThreeD="1"/>
</file>

<file path=xl/ctrlProps/ctrlProp285.xml><?xml version="1.0" encoding="utf-8"?>
<formControlPr xmlns="http://schemas.microsoft.com/office/spreadsheetml/2009/9/main" objectType="CheckBox" fmlaLink="$E$199" lockText="1" noThreeD="1"/>
</file>

<file path=xl/ctrlProps/ctrlProp286.xml><?xml version="1.0" encoding="utf-8"?>
<formControlPr xmlns="http://schemas.microsoft.com/office/spreadsheetml/2009/9/main" objectType="CheckBox" fmlaLink="$E$200" lockText="1" noThreeD="1"/>
</file>

<file path=xl/ctrlProps/ctrlProp287.xml><?xml version="1.0" encoding="utf-8"?>
<formControlPr xmlns="http://schemas.microsoft.com/office/spreadsheetml/2009/9/main" objectType="CheckBox" fmlaLink="$E$201" lockText="1" noThreeD="1"/>
</file>

<file path=xl/ctrlProps/ctrlProp288.xml><?xml version="1.0" encoding="utf-8"?>
<formControlPr xmlns="http://schemas.microsoft.com/office/spreadsheetml/2009/9/main" objectType="CheckBox" fmlaLink="$E$202" lockText="1" noThreeD="1"/>
</file>

<file path=xl/ctrlProps/ctrlProp289.xml><?xml version="1.0" encoding="utf-8"?>
<formControlPr xmlns="http://schemas.microsoft.com/office/spreadsheetml/2009/9/main" objectType="CheckBox" fmlaLink="$E$203" lockText="1" noThreeD="1"/>
</file>

<file path=xl/ctrlProps/ctrlProp29.xml><?xml version="1.0" encoding="utf-8"?>
<formControlPr xmlns="http://schemas.microsoft.com/office/spreadsheetml/2009/9/main" objectType="CheckBox" fmlaLink="$E$42" lockText="1" noThreeD="1"/>
</file>

<file path=xl/ctrlProps/ctrlProp290.xml><?xml version="1.0" encoding="utf-8"?>
<formControlPr xmlns="http://schemas.microsoft.com/office/spreadsheetml/2009/9/main" objectType="CheckBox" fmlaLink="$E$204" lockText="1" noThreeD="1"/>
</file>

<file path=xl/ctrlProps/ctrlProp291.xml><?xml version="1.0" encoding="utf-8"?>
<formControlPr xmlns="http://schemas.microsoft.com/office/spreadsheetml/2009/9/main" objectType="CheckBox" fmlaLink="$E$205" lockText="1" noThreeD="1"/>
</file>

<file path=xl/ctrlProps/ctrlProp292.xml><?xml version="1.0" encoding="utf-8"?>
<formControlPr xmlns="http://schemas.microsoft.com/office/spreadsheetml/2009/9/main" objectType="CheckBox" fmlaLink="$E$208" lockText="1" noThreeD="1"/>
</file>

<file path=xl/ctrlProps/ctrlProp293.xml><?xml version="1.0" encoding="utf-8"?>
<formControlPr xmlns="http://schemas.microsoft.com/office/spreadsheetml/2009/9/main" objectType="CheckBox" fmlaLink="$E$209" lockText="1" noThreeD="1"/>
</file>

<file path=xl/ctrlProps/ctrlProp294.xml><?xml version="1.0" encoding="utf-8"?>
<formControlPr xmlns="http://schemas.microsoft.com/office/spreadsheetml/2009/9/main" objectType="CheckBox" fmlaLink="$E$210" lockText="1" noThreeD="1"/>
</file>

<file path=xl/ctrlProps/ctrlProp295.xml><?xml version="1.0" encoding="utf-8"?>
<formControlPr xmlns="http://schemas.microsoft.com/office/spreadsheetml/2009/9/main" objectType="CheckBox" fmlaLink="$E$213" lockText="1" noThreeD="1"/>
</file>

<file path=xl/ctrlProps/ctrlProp296.xml><?xml version="1.0" encoding="utf-8"?>
<formControlPr xmlns="http://schemas.microsoft.com/office/spreadsheetml/2009/9/main" objectType="CheckBox" fmlaLink="$E$224" lockText="1" noThreeD="1"/>
</file>

<file path=xl/ctrlProps/ctrlProp297.xml><?xml version="1.0" encoding="utf-8"?>
<formControlPr xmlns="http://schemas.microsoft.com/office/spreadsheetml/2009/9/main" objectType="CheckBox" fmlaLink="$E$225" lockText="1" noThreeD="1"/>
</file>

<file path=xl/ctrlProps/ctrlProp298.xml><?xml version="1.0" encoding="utf-8"?>
<formControlPr xmlns="http://schemas.microsoft.com/office/spreadsheetml/2009/9/main" objectType="CheckBox" fmlaLink="$E$226" lockText="1" noThreeD="1"/>
</file>

<file path=xl/ctrlProps/ctrlProp299.xml><?xml version="1.0" encoding="utf-8"?>
<formControlPr xmlns="http://schemas.microsoft.com/office/spreadsheetml/2009/9/main" objectType="CheckBox" fmlaLink="$E$237" lockText="1" noThreeD="1"/>
</file>

<file path=xl/ctrlProps/ctrlProp3.xml><?xml version="1.0" encoding="utf-8"?>
<formControlPr xmlns="http://schemas.microsoft.com/office/spreadsheetml/2009/9/main" objectType="CheckBox" fmlaLink="$E$9" lockText="1" noThreeD="1"/>
</file>

<file path=xl/ctrlProps/ctrlProp30.xml><?xml version="1.0" encoding="utf-8"?>
<formControlPr xmlns="http://schemas.microsoft.com/office/spreadsheetml/2009/9/main" objectType="CheckBox" fmlaLink="$E$43" lockText="1" noThreeD="1"/>
</file>

<file path=xl/ctrlProps/ctrlProp300.xml><?xml version="1.0" encoding="utf-8"?>
<formControlPr xmlns="http://schemas.microsoft.com/office/spreadsheetml/2009/9/main" objectType="CheckBox" fmlaLink="$E$238" lockText="1" noThreeD="1"/>
</file>

<file path=xl/ctrlProps/ctrlProp301.xml><?xml version="1.0" encoding="utf-8"?>
<formControlPr xmlns="http://schemas.microsoft.com/office/spreadsheetml/2009/9/main" objectType="CheckBox" fmlaLink="$E$250" lockText="1" noThreeD="1"/>
</file>

<file path=xl/ctrlProps/ctrlProp302.xml><?xml version="1.0" encoding="utf-8"?>
<formControlPr xmlns="http://schemas.microsoft.com/office/spreadsheetml/2009/9/main" objectType="CheckBox" fmlaLink="$E$227" lockText="1" noThreeD="1"/>
</file>

<file path=xl/ctrlProps/ctrlProp303.xml><?xml version="1.0" encoding="utf-8"?>
<formControlPr xmlns="http://schemas.microsoft.com/office/spreadsheetml/2009/9/main" objectType="CheckBox" fmlaLink="$E$228" lockText="1" noThreeD="1"/>
</file>

<file path=xl/ctrlProps/ctrlProp304.xml><?xml version="1.0" encoding="utf-8"?>
<formControlPr xmlns="http://schemas.microsoft.com/office/spreadsheetml/2009/9/main" objectType="CheckBox" fmlaLink="$E$229" lockText="1" noThreeD="1"/>
</file>

<file path=xl/ctrlProps/ctrlProp305.xml><?xml version="1.0" encoding="utf-8"?>
<formControlPr xmlns="http://schemas.microsoft.com/office/spreadsheetml/2009/9/main" objectType="CheckBox" fmlaLink="$E$230" lockText="1" noThreeD="1"/>
</file>

<file path=xl/ctrlProps/ctrlProp306.xml><?xml version="1.0" encoding="utf-8"?>
<formControlPr xmlns="http://schemas.microsoft.com/office/spreadsheetml/2009/9/main" objectType="CheckBox" fmlaLink="$E$231" lockText="1" noThreeD="1"/>
</file>

<file path=xl/ctrlProps/ctrlProp307.xml><?xml version="1.0" encoding="utf-8"?>
<formControlPr xmlns="http://schemas.microsoft.com/office/spreadsheetml/2009/9/main" objectType="CheckBox" fmlaLink="$E$232" lockText="1" noThreeD="1"/>
</file>

<file path=xl/ctrlProps/ctrlProp308.xml><?xml version="1.0" encoding="utf-8"?>
<formControlPr xmlns="http://schemas.microsoft.com/office/spreadsheetml/2009/9/main" objectType="CheckBox" fmlaLink="$E$239" lockText="1" noThreeD="1"/>
</file>

<file path=xl/ctrlProps/ctrlProp309.xml><?xml version="1.0" encoding="utf-8"?>
<formControlPr xmlns="http://schemas.microsoft.com/office/spreadsheetml/2009/9/main" objectType="CheckBox" fmlaLink="$E$240" lockText="1" noThreeD="1"/>
</file>

<file path=xl/ctrlProps/ctrlProp31.xml><?xml version="1.0" encoding="utf-8"?>
<formControlPr xmlns="http://schemas.microsoft.com/office/spreadsheetml/2009/9/main" objectType="CheckBox" fmlaLink="$E$35" lockText="1" noThreeD="1"/>
</file>

<file path=xl/ctrlProps/ctrlProp310.xml><?xml version="1.0" encoding="utf-8"?>
<formControlPr xmlns="http://schemas.microsoft.com/office/spreadsheetml/2009/9/main" objectType="CheckBox" fmlaLink="$E$241" lockText="1" noThreeD="1"/>
</file>

<file path=xl/ctrlProps/ctrlProp311.xml><?xml version="1.0" encoding="utf-8"?>
<formControlPr xmlns="http://schemas.microsoft.com/office/spreadsheetml/2009/9/main" objectType="CheckBox" fmlaLink="$E$242" lockText="1" noThreeD="1"/>
</file>

<file path=xl/ctrlProps/ctrlProp312.xml><?xml version="1.0" encoding="utf-8"?>
<formControlPr xmlns="http://schemas.microsoft.com/office/spreadsheetml/2009/9/main" objectType="CheckBox" fmlaLink="$E$243" lockText="1" noThreeD="1"/>
</file>

<file path=xl/ctrlProps/ctrlProp313.xml><?xml version="1.0" encoding="utf-8"?>
<formControlPr xmlns="http://schemas.microsoft.com/office/spreadsheetml/2009/9/main" objectType="CheckBox" fmlaLink="$E$244" lockText="1" noThreeD="1"/>
</file>

<file path=xl/ctrlProps/ctrlProp314.xml><?xml version="1.0" encoding="utf-8"?>
<formControlPr xmlns="http://schemas.microsoft.com/office/spreadsheetml/2009/9/main" objectType="CheckBox" fmlaLink="$E$245" lockText="1" noThreeD="1"/>
</file>

<file path=xl/ctrlProps/ctrlProp315.xml><?xml version="1.0" encoding="utf-8"?>
<formControlPr xmlns="http://schemas.microsoft.com/office/spreadsheetml/2009/9/main" objectType="CheckBox" fmlaLink="$E$246" lockText="1" noThreeD="1"/>
</file>

<file path=xl/ctrlProps/ctrlProp316.xml><?xml version="1.0" encoding="utf-8"?>
<formControlPr xmlns="http://schemas.microsoft.com/office/spreadsheetml/2009/9/main" objectType="CheckBox" fmlaLink="$E$247" lockText="1" noThreeD="1"/>
</file>

<file path=xl/ctrlProps/ctrlProp317.xml><?xml version="1.0" encoding="utf-8"?>
<formControlPr xmlns="http://schemas.microsoft.com/office/spreadsheetml/2009/9/main" objectType="CheckBox" fmlaLink="$E$276" lockText="1" noThreeD="1"/>
</file>

<file path=xl/ctrlProps/ctrlProp318.xml><?xml version="1.0" encoding="utf-8"?>
<formControlPr xmlns="http://schemas.microsoft.com/office/spreadsheetml/2009/9/main" objectType="CheckBox" fmlaLink="$E$369" lockText="1" noThreeD="1"/>
</file>

<file path=xl/ctrlProps/ctrlProp319.xml><?xml version="1.0" encoding="utf-8"?>
<formControlPr xmlns="http://schemas.microsoft.com/office/spreadsheetml/2009/9/main" objectType="CheckBox" fmlaLink="$E$382" lockText="1" noThreeD="1"/>
</file>

<file path=xl/ctrlProps/ctrlProp32.xml><?xml version="1.0" encoding="utf-8"?>
<formControlPr xmlns="http://schemas.microsoft.com/office/spreadsheetml/2009/9/main" objectType="CheckBox" fmlaLink="$E$34" lockText="1" noThreeD="1"/>
</file>

<file path=xl/ctrlProps/ctrlProp320.xml><?xml version="1.0" encoding="utf-8"?>
<formControlPr xmlns="http://schemas.microsoft.com/office/spreadsheetml/2009/9/main" objectType="CheckBox" fmlaLink="$E$263" lockText="1" noThreeD="1"/>
</file>

<file path=xl/ctrlProps/ctrlProp321.xml><?xml version="1.0" encoding="utf-8"?>
<formControlPr xmlns="http://schemas.microsoft.com/office/spreadsheetml/2009/9/main" objectType="CheckBox" fmlaLink="$E$333" lockText="1" noThreeD="1"/>
</file>

<file path=xl/ctrlProps/ctrlProp322.xml><?xml version="1.0" encoding="utf-8"?>
<formControlPr xmlns="http://schemas.microsoft.com/office/spreadsheetml/2009/9/main" objectType="CheckBox" fmlaLink="$E$289" lockText="1" noThreeD="1"/>
</file>

<file path=xl/ctrlProps/ctrlProp323.xml><?xml version="1.0" encoding="utf-8"?>
<formControlPr xmlns="http://schemas.microsoft.com/office/spreadsheetml/2009/9/main" objectType="CheckBox" fmlaLink="$E$300" lockText="1" noThreeD="1"/>
</file>

<file path=xl/ctrlProps/ctrlProp324.xml><?xml version="1.0" encoding="utf-8"?>
<formControlPr xmlns="http://schemas.microsoft.com/office/spreadsheetml/2009/9/main" objectType="CheckBox" fmlaLink="$E$311" lockText="1" noThreeD="1"/>
</file>

<file path=xl/ctrlProps/ctrlProp325.xml><?xml version="1.0" encoding="utf-8"?>
<formControlPr xmlns="http://schemas.microsoft.com/office/spreadsheetml/2009/9/main" objectType="CheckBox" fmlaLink="$E$322" lockText="1" noThreeD="1"/>
</file>

<file path=xl/ctrlProps/ctrlProp326.xml><?xml version="1.0" encoding="utf-8"?>
<formControlPr xmlns="http://schemas.microsoft.com/office/spreadsheetml/2009/9/main" objectType="CheckBox" fmlaLink="$E$344" lockText="1" noThreeD="1"/>
</file>

<file path=xl/ctrlProps/ctrlProp327.xml><?xml version="1.0" encoding="utf-8"?>
<formControlPr xmlns="http://schemas.microsoft.com/office/spreadsheetml/2009/9/main" objectType="CheckBox" fmlaLink="$E$350" lockText="1" noThreeD="1"/>
</file>

<file path=xl/ctrlProps/ctrlProp328.xml><?xml version="1.0" encoding="utf-8"?>
<formControlPr xmlns="http://schemas.microsoft.com/office/spreadsheetml/2009/9/main" objectType="CheckBox" fmlaLink="$E$362" lockText="1" noThreeD="1"/>
</file>

<file path=xl/ctrlProps/ctrlProp329.xml><?xml version="1.0" encoding="utf-8"?>
<formControlPr xmlns="http://schemas.microsoft.com/office/spreadsheetml/2009/9/main" objectType="CheckBox" fmlaLink="$E$233" lockText="1" noThreeD="1"/>
</file>

<file path=xl/ctrlProps/ctrlProp33.xml><?xml version="1.0" encoding="utf-8"?>
<formControlPr xmlns="http://schemas.microsoft.com/office/spreadsheetml/2009/9/main" objectType="CheckBox" fmlaLink="$E$36" lockText="1" noThreeD="1"/>
</file>

<file path=xl/ctrlProps/ctrlProp330.xml><?xml version="1.0" encoding="utf-8"?>
<formControlPr xmlns="http://schemas.microsoft.com/office/spreadsheetml/2009/9/main" objectType="CheckBox" fmlaLink="$E$234" lockText="1" noThreeD="1"/>
</file>

<file path=xl/ctrlProps/ctrlProp331.xml><?xml version="1.0" encoding="utf-8"?>
<formControlPr xmlns="http://schemas.microsoft.com/office/spreadsheetml/2009/9/main" objectType="CheckBox" fmlaLink="$E$251" lockText="1" noThreeD="1"/>
</file>

<file path=xl/ctrlProps/ctrlProp332.xml><?xml version="1.0" encoding="utf-8"?>
<formControlPr xmlns="http://schemas.microsoft.com/office/spreadsheetml/2009/9/main" objectType="CheckBox" fmlaLink="$E$252" lockText="1" noThreeD="1"/>
</file>

<file path=xl/ctrlProps/ctrlProp333.xml><?xml version="1.0" encoding="utf-8"?>
<formControlPr xmlns="http://schemas.microsoft.com/office/spreadsheetml/2009/9/main" objectType="CheckBox" fmlaLink="$E$253" lockText="1" noThreeD="1"/>
</file>

<file path=xl/ctrlProps/ctrlProp334.xml><?xml version="1.0" encoding="utf-8"?>
<formControlPr xmlns="http://schemas.microsoft.com/office/spreadsheetml/2009/9/main" objectType="CheckBox" fmlaLink="$E$254" lockText="1" noThreeD="1"/>
</file>

<file path=xl/ctrlProps/ctrlProp335.xml><?xml version="1.0" encoding="utf-8"?>
<formControlPr xmlns="http://schemas.microsoft.com/office/spreadsheetml/2009/9/main" objectType="CheckBox" fmlaLink="$E$255" lockText="1" noThreeD="1"/>
</file>

<file path=xl/ctrlProps/ctrlProp336.xml><?xml version="1.0" encoding="utf-8"?>
<formControlPr xmlns="http://schemas.microsoft.com/office/spreadsheetml/2009/9/main" objectType="CheckBox" fmlaLink="$E$256" lockText="1" noThreeD="1"/>
</file>

<file path=xl/ctrlProps/ctrlProp337.xml><?xml version="1.0" encoding="utf-8"?>
<formControlPr xmlns="http://schemas.microsoft.com/office/spreadsheetml/2009/9/main" objectType="CheckBox" fmlaLink="$E$257" lockText="1" noThreeD="1"/>
</file>

<file path=xl/ctrlProps/ctrlProp338.xml><?xml version="1.0" encoding="utf-8"?>
<formControlPr xmlns="http://schemas.microsoft.com/office/spreadsheetml/2009/9/main" objectType="CheckBox" fmlaLink="$E$258" lockText="1" noThreeD="1"/>
</file>

<file path=xl/ctrlProps/ctrlProp339.xml><?xml version="1.0" encoding="utf-8"?>
<formControlPr xmlns="http://schemas.microsoft.com/office/spreadsheetml/2009/9/main" objectType="CheckBox" fmlaLink="$E$259" lockText="1" noThreeD="1"/>
</file>

<file path=xl/ctrlProps/ctrlProp34.xml><?xml version="1.0" encoding="utf-8"?>
<formControlPr xmlns="http://schemas.microsoft.com/office/spreadsheetml/2009/9/main" objectType="CheckBox" fmlaLink="$E$37" lockText="1" noThreeD="1"/>
</file>

<file path=xl/ctrlProps/ctrlProp340.xml><?xml version="1.0" encoding="utf-8"?>
<formControlPr xmlns="http://schemas.microsoft.com/office/spreadsheetml/2009/9/main" objectType="CheckBox" fmlaLink="$E$260" lockText="1" noThreeD="1"/>
</file>

<file path=xl/ctrlProps/ctrlProp341.xml><?xml version="1.0" encoding="utf-8"?>
<formControlPr xmlns="http://schemas.microsoft.com/office/spreadsheetml/2009/9/main" objectType="CheckBox" fmlaLink="$E$264" lockText="1" noThreeD="1"/>
</file>

<file path=xl/ctrlProps/ctrlProp342.xml><?xml version="1.0" encoding="utf-8"?>
<formControlPr xmlns="http://schemas.microsoft.com/office/spreadsheetml/2009/9/main" objectType="CheckBox" fmlaLink="$E$265" lockText="1" noThreeD="1"/>
</file>

<file path=xl/ctrlProps/ctrlProp343.xml><?xml version="1.0" encoding="utf-8"?>
<formControlPr xmlns="http://schemas.microsoft.com/office/spreadsheetml/2009/9/main" objectType="CheckBox" fmlaLink="$E$266" lockText="1" noThreeD="1"/>
</file>

<file path=xl/ctrlProps/ctrlProp344.xml><?xml version="1.0" encoding="utf-8"?>
<formControlPr xmlns="http://schemas.microsoft.com/office/spreadsheetml/2009/9/main" objectType="CheckBox" fmlaLink="$E$267" lockText="1" noThreeD="1"/>
</file>

<file path=xl/ctrlProps/ctrlProp345.xml><?xml version="1.0" encoding="utf-8"?>
<formControlPr xmlns="http://schemas.microsoft.com/office/spreadsheetml/2009/9/main" objectType="CheckBox" fmlaLink="$E$268" lockText="1" noThreeD="1"/>
</file>

<file path=xl/ctrlProps/ctrlProp346.xml><?xml version="1.0" encoding="utf-8"?>
<formControlPr xmlns="http://schemas.microsoft.com/office/spreadsheetml/2009/9/main" objectType="CheckBox" fmlaLink="$E$269" lockText="1" noThreeD="1"/>
</file>

<file path=xl/ctrlProps/ctrlProp347.xml><?xml version="1.0" encoding="utf-8"?>
<formControlPr xmlns="http://schemas.microsoft.com/office/spreadsheetml/2009/9/main" objectType="CheckBox" fmlaLink="$E$270" lockText="1" noThreeD="1"/>
</file>

<file path=xl/ctrlProps/ctrlProp348.xml><?xml version="1.0" encoding="utf-8"?>
<formControlPr xmlns="http://schemas.microsoft.com/office/spreadsheetml/2009/9/main" objectType="CheckBox" fmlaLink="$E$271" lockText="1" noThreeD="1"/>
</file>

<file path=xl/ctrlProps/ctrlProp349.xml><?xml version="1.0" encoding="utf-8"?>
<formControlPr xmlns="http://schemas.microsoft.com/office/spreadsheetml/2009/9/main" objectType="CheckBox" fmlaLink="$E$272" lockText="1" noThreeD="1"/>
</file>

<file path=xl/ctrlProps/ctrlProp35.xml><?xml version="1.0" encoding="utf-8"?>
<formControlPr xmlns="http://schemas.microsoft.com/office/spreadsheetml/2009/9/main" objectType="CheckBox" fmlaLink="$E$38" lockText="1" noThreeD="1"/>
</file>

<file path=xl/ctrlProps/ctrlProp350.xml><?xml version="1.0" encoding="utf-8"?>
<formControlPr xmlns="http://schemas.microsoft.com/office/spreadsheetml/2009/9/main" objectType="CheckBox" fmlaLink="$E$273" lockText="1" noThreeD="1"/>
</file>

<file path=xl/ctrlProps/ctrlProp351.xml><?xml version="1.0" encoding="utf-8"?>
<formControlPr xmlns="http://schemas.microsoft.com/office/spreadsheetml/2009/9/main" objectType="CheckBox" fmlaLink="$E$277" lockText="1" noThreeD="1"/>
</file>

<file path=xl/ctrlProps/ctrlProp352.xml><?xml version="1.0" encoding="utf-8"?>
<formControlPr xmlns="http://schemas.microsoft.com/office/spreadsheetml/2009/9/main" objectType="CheckBox" fmlaLink="$E$278" lockText="1" noThreeD="1"/>
</file>

<file path=xl/ctrlProps/ctrlProp353.xml><?xml version="1.0" encoding="utf-8"?>
<formControlPr xmlns="http://schemas.microsoft.com/office/spreadsheetml/2009/9/main" objectType="CheckBox" fmlaLink="$E$279" lockText="1" noThreeD="1"/>
</file>

<file path=xl/ctrlProps/ctrlProp354.xml><?xml version="1.0" encoding="utf-8"?>
<formControlPr xmlns="http://schemas.microsoft.com/office/spreadsheetml/2009/9/main" objectType="CheckBox" fmlaLink="$E$280" lockText="1" noThreeD="1"/>
</file>

<file path=xl/ctrlProps/ctrlProp355.xml><?xml version="1.0" encoding="utf-8"?>
<formControlPr xmlns="http://schemas.microsoft.com/office/spreadsheetml/2009/9/main" objectType="CheckBox" fmlaLink="$E$281" lockText="1" noThreeD="1"/>
</file>

<file path=xl/ctrlProps/ctrlProp356.xml><?xml version="1.0" encoding="utf-8"?>
<formControlPr xmlns="http://schemas.microsoft.com/office/spreadsheetml/2009/9/main" objectType="CheckBox" fmlaLink="$E$282" lockText="1" noThreeD="1"/>
</file>

<file path=xl/ctrlProps/ctrlProp357.xml><?xml version="1.0" encoding="utf-8"?>
<formControlPr xmlns="http://schemas.microsoft.com/office/spreadsheetml/2009/9/main" objectType="CheckBox" fmlaLink="$E$283" lockText="1" noThreeD="1"/>
</file>

<file path=xl/ctrlProps/ctrlProp358.xml><?xml version="1.0" encoding="utf-8"?>
<formControlPr xmlns="http://schemas.microsoft.com/office/spreadsheetml/2009/9/main" objectType="CheckBox" fmlaLink="$E$284" lockText="1" noThreeD="1"/>
</file>

<file path=xl/ctrlProps/ctrlProp359.xml><?xml version="1.0" encoding="utf-8"?>
<formControlPr xmlns="http://schemas.microsoft.com/office/spreadsheetml/2009/9/main" objectType="CheckBox" fmlaLink="$E$285" lockText="1" noThreeD="1"/>
</file>

<file path=xl/ctrlProps/ctrlProp36.xml><?xml version="1.0" encoding="utf-8"?>
<formControlPr xmlns="http://schemas.microsoft.com/office/spreadsheetml/2009/9/main" objectType="CheckBox" fmlaLink="$E$39" lockText="1" noThreeD="1"/>
</file>

<file path=xl/ctrlProps/ctrlProp360.xml><?xml version="1.0" encoding="utf-8"?>
<formControlPr xmlns="http://schemas.microsoft.com/office/spreadsheetml/2009/9/main" objectType="CheckBox" fmlaLink="$E$286" lockText="1" noThreeD="1"/>
</file>

<file path=xl/ctrlProps/ctrlProp361.xml><?xml version="1.0" encoding="utf-8"?>
<formControlPr xmlns="http://schemas.microsoft.com/office/spreadsheetml/2009/9/main" objectType="CheckBox" fmlaLink="$E$290" lockText="1" noThreeD="1"/>
</file>

<file path=xl/ctrlProps/ctrlProp362.xml><?xml version="1.0" encoding="utf-8"?>
<formControlPr xmlns="http://schemas.microsoft.com/office/spreadsheetml/2009/9/main" objectType="CheckBox" fmlaLink="$E$291" lockText="1" noThreeD="1"/>
</file>

<file path=xl/ctrlProps/ctrlProp363.xml><?xml version="1.0" encoding="utf-8"?>
<formControlPr xmlns="http://schemas.microsoft.com/office/spreadsheetml/2009/9/main" objectType="CheckBox" fmlaLink="$E$292" lockText="1" noThreeD="1"/>
</file>

<file path=xl/ctrlProps/ctrlProp364.xml><?xml version="1.0" encoding="utf-8"?>
<formControlPr xmlns="http://schemas.microsoft.com/office/spreadsheetml/2009/9/main" objectType="CheckBox" fmlaLink="$E$293" lockText="1" noThreeD="1"/>
</file>

<file path=xl/ctrlProps/ctrlProp365.xml><?xml version="1.0" encoding="utf-8"?>
<formControlPr xmlns="http://schemas.microsoft.com/office/spreadsheetml/2009/9/main" objectType="CheckBox" fmlaLink="$E$294" lockText="1" noThreeD="1"/>
</file>

<file path=xl/ctrlProps/ctrlProp366.xml><?xml version="1.0" encoding="utf-8"?>
<formControlPr xmlns="http://schemas.microsoft.com/office/spreadsheetml/2009/9/main" objectType="CheckBox" fmlaLink="$E$295" lockText="1" noThreeD="1"/>
</file>

<file path=xl/ctrlProps/ctrlProp367.xml><?xml version="1.0" encoding="utf-8"?>
<formControlPr xmlns="http://schemas.microsoft.com/office/spreadsheetml/2009/9/main" objectType="CheckBox" fmlaLink="$E$296" lockText="1" noThreeD="1"/>
</file>

<file path=xl/ctrlProps/ctrlProp368.xml><?xml version="1.0" encoding="utf-8"?>
<formControlPr xmlns="http://schemas.microsoft.com/office/spreadsheetml/2009/9/main" objectType="CheckBox" fmlaLink="$E$297" lockText="1" noThreeD="1"/>
</file>

<file path=xl/ctrlProps/ctrlProp369.xml><?xml version="1.0" encoding="utf-8"?>
<formControlPr xmlns="http://schemas.microsoft.com/office/spreadsheetml/2009/9/main" objectType="CheckBox" fmlaLink="$E$301" lockText="1" noThreeD="1"/>
</file>

<file path=xl/ctrlProps/ctrlProp37.xml><?xml version="1.0" encoding="utf-8"?>
<formControlPr xmlns="http://schemas.microsoft.com/office/spreadsheetml/2009/9/main" objectType="CheckBox" fmlaLink="$E$40" lockText="1" noThreeD="1"/>
</file>

<file path=xl/ctrlProps/ctrlProp370.xml><?xml version="1.0" encoding="utf-8"?>
<formControlPr xmlns="http://schemas.microsoft.com/office/spreadsheetml/2009/9/main" objectType="CheckBox" fmlaLink="$E$302" lockText="1" noThreeD="1"/>
</file>

<file path=xl/ctrlProps/ctrlProp371.xml><?xml version="1.0" encoding="utf-8"?>
<formControlPr xmlns="http://schemas.microsoft.com/office/spreadsheetml/2009/9/main" objectType="CheckBox" fmlaLink="$E$303" lockText="1" noThreeD="1"/>
</file>

<file path=xl/ctrlProps/ctrlProp372.xml><?xml version="1.0" encoding="utf-8"?>
<formControlPr xmlns="http://schemas.microsoft.com/office/spreadsheetml/2009/9/main" objectType="CheckBox" fmlaLink="$E$304" lockText="1" noThreeD="1"/>
</file>

<file path=xl/ctrlProps/ctrlProp373.xml><?xml version="1.0" encoding="utf-8"?>
<formControlPr xmlns="http://schemas.microsoft.com/office/spreadsheetml/2009/9/main" objectType="CheckBox" fmlaLink="$E$305" lockText="1" noThreeD="1"/>
</file>

<file path=xl/ctrlProps/ctrlProp374.xml><?xml version="1.0" encoding="utf-8"?>
<formControlPr xmlns="http://schemas.microsoft.com/office/spreadsheetml/2009/9/main" objectType="CheckBox" fmlaLink="$E$306" lockText="1" noThreeD="1"/>
</file>

<file path=xl/ctrlProps/ctrlProp375.xml><?xml version="1.0" encoding="utf-8"?>
<formControlPr xmlns="http://schemas.microsoft.com/office/spreadsheetml/2009/9/main" objectType="CheckBox" fmlaLink="$E$307" lockText="1" noThreeD="1"/>
</file>

<file path=xl/ctrlProps/ctrlProp376.xml><?xml version="1.0" encoding="utf-8"?>
<formControlPr xmlns="http://schemas.microsoft.com/office/spreadsheetml/2009/9/main" objectType="CheckBox" fmlaLink="$E$308" lockText="1" noThreeD="1"/>
</file>

<file path=xl/ctrlProps/ctrlProp377.xml><?xml version="1.0" encoding="utf-8"?>
<formControlPr xmlns="http://schemas.microsoft.com/office/spreadsheetml/2009/9/main" objectType="CheckBox" fmlaLink="$E$312" lockText="1" noThreeD="1"/>
</file>

<file path=xl/ctrlProps/ctrlProp378.xml><?xml version="1.0" encoding="utf-8"?>
<formControlPr xmlns="http://schemas.microsoft.com/office/spreadsheetml/2009/9/main" objectType="CheckBox" fmlaLink="$E$313" lockText="1" noThreeD="1"/>
</file>

<file path=xl/ctrlProps/ctrlProp379.xml><?xml version="1.0" encoding="utf-8"?>
<formControlPr xmlns="http://schemas.microsoft.com/office/spreadsheetml/2009/9/main" objectType="CheckBox" fmlaLink="$E$314" lockText="1" noThreeD="1"/>
</file>

<file path=xl/ctrlProps/ctrlProp38.xml><?xml version="1.0" encoding="utf-8"?>
<formControlPr xmlns="http://schemas.microsoft.com/office/spreadsheetml/2009/9/main" objectType="CheckBox" fmlaLink="$E$41" lockText="1" noThreeD="1"/>
</file>

<file path=xl/ctrlProps/ctrlProp380.xml><?xml version="1.0" encoding="utf-8"?>
<formControlPr xmlns="http://schemas.microsoft.com/office/spreadsheetml/2009/9/main" objectType="CheckBox" fmlaLink="$E$315" lockText="1" noThreeD="1"/>
</file>

<file path=xl/ctrlProps/ctrlProp381.xml><?xml version="1.0" encoding="utf-8"?>
<formControlPr xmlns="http://schemas.microsoft.com/office/spreadsheetml/2009/9/main" objectType="CheckBox" fmlaLink="$E$316" lockText="1" noThreeD="1"/>
</file>

<file path=xl/ctrlProps/ctrlProp382.xml><?xml version="1.0" encoding="utf-8"?>
<formControlPr xmlns="http://schemas.microsoft.com/office/spreadsheetml/2009/9/main" objectType="CheckBox" fmlaLink="$E$317" lockText="1" noThreeD="1"/>
</file>

<file path=xl/ctrlProps/ctrlProp383.xml><?xml version="1.0" encoding="utf-8"?>
<formControlPr xmlns="http://schemas.microsoft.com/office/spreadsheetml/2009/9/main" objectType="CheckBox" fmlaLink="$E$318" lockText="1" noThreeD="1"/>
</file>

<file path=xl/ctrlProps/ctrlProp384.xml><?xml version="1.0" encoding="utf-8"?>
<formControlPr xmlns="http://schemas.microsoft.com/office/spreadsheetml/2009/9/main" objectType="CheckBox" fmlaLink="$E$319" lockText="1" noThreeD="1"/>
</file>

<file path=xl/ctrlProps/ctrlProp385.xml><?xml version="1.0" encoding="utf-8"?>
<formControlPr xmlns="http://schemas.microsoft.com/office/spreadsheetml/2009/9/main" objectType="CheckBox" fmlaLink="$E$323" lockText="1" noThreeD="1"/>
</file>

<file path=xl/ctrlProps/ctrlProp386.xml><?xml version="1.0" encoding="utf-8"?>
<formControlPr xmlns="http://schemas.microsoft.com/office/spreadsheetml/2009/9/main" objectType="CheckBox" fmlaLink="$E$324" lockText="1" noThreeD="1"/>
</file>

<file path=xl/ctrlProps/ctrlProp387.xml><?xml version="1.0" encoding="utf-8"?>
<formControlPr xmlns="http://schemas.microsoft.com/office/spreadsheetml/2009/9/main" objectType="CheckBox" fmlaLink="$E$325" lockText="1" noThreeD="1"/>
</file>

<file path=xl/ctrlProps/ctrlProp388.xml><?xml version="1.0" encoding="utf-8"?>
<formControlPr xmlns="http://schemas.microsoft.com/office/spreadsheetml/2009/9/main" objectType="CheckBox" fmlaLink="$E$326" lockText="1" noThreeD="1"/>
</file>

<file path=xl/ctrlProps/ctrlProp389.xml><?xml version="1.0" encoding="utf-8"?>
<formControlPr xmlns="http://schemas.microsoft.com/office/spreadsheetml/2009/9/main" objectType="CheckBox" fmlaLink="$E$327" lockText="1" noThreeD="1"/>
</file>

<file path=xl/ctrlProps/ctrlProp39.xml><?xml version="1.0" encoding="utf-8"?>
<formControlPr xmlns="http://schemas.microsoft.com/office/spreadsheetml/2009/9/main" objectType="CheckBox" fmlaLink="$E$42" lockText="1" noThreeD="1"/>
</file>

<file path=xl/ctrlProps/ctrlProp390.xml><?xml version="1.0" encoding="utf-8"?>
<formControlPr xmlns="http://schemas.microsoft.com/office/spreadsheetml/2009/9/main" objectType="CheckBox" fmlaLink="$E$328" lockText="1" noThreeD="1"/>
</file>

<file path=xl/ctrlProps/ctrlProp391.xml><?xml version="1.0" encoding="utf-8"?>
<formControlPr xmlns="http://schemas.microsoft.com/office/spreadsheetml/2009/9/main" objectType="CheckBox" fmlaLink="$E$329" lockText="1" noThreeD="1"/>
</file>

<file path=xl/ctrlProps/ctrlProp392.xml><?xml version="1.0" encoding="utf-8"?>
<formControlPr xmlns="http://schemas.microsoft.com/office/spreadsheetml/2009/9/main" objectType="CheckBox" fmlaLink="$E$330" lockText="1" noThreeD="1"/>
</file>

<file path=xl/ctrlProps/ctrlProp393.xml><?xml version="1.0" encoding="utf-8"?>
<formControlPr xmlns="http://schemas.microsoft.com/office/spreadsheetml/2009/9/main" objectType="CheckBox" fmlaLink="$E$334" lockText="1" noThreeD="1"/>
</file>

<file path=xl/ctrlProps/ctrlProp394.xml><?xml version="1.0" encoding="utf-8"?>
<formControlPr xmlns="http://schemas.microsoft.com/office/spreadsheetml/2009/9/main" objectType="CheckBox" fmlaLink="$E$335" lockText="1" noThreeD="1"/>
</file>

<file path=xl/ctrlProps/ctrlProp395.xml><?xml version="1.0" encoding="utf-8"?>
<formControlPr xmlns="http://schemas.microsoft.com/office/spreadsheetml/2009/9/main" objectType="CheckBox" fmlaLink="$E$336" lockText="1" noThreeD="1"/>
</file>

<file path=xl/ctrlProps/ctrlProp396.xml><?xml version="1.0" encoding="utf-8"?>
<formControlPr xmlns="http://schemas.microsoft.com/office/spreadsheetml/2009/9/main" objectType="CheckBox" fmlaLink="$E$337" lockText="1" noThreeD="1"/>
</file>

<file path=xl/ctrlProps/ctrlProp397.xml><?xml version="1.0" encoding="utf-8"?>
<formControlPr xmlns="http://schemas.microsoft.com/office/spreadsheetml/2009/9/main" objectType="CheckBox" fmlaLink="$E$338" lockText="1" noThreeD="1"/>
</file>

<file path=xl/ctrlProps/ctrlProp398.xml><?xml version="1.0" encoding="utf-8"?>
<formControlPr xmlns="http://schemas.microsoft.com/office/spreadsheetml/2009/9/main" objectType="CheckBox" fmlaLink="$E$339" lockText="1" noThreeD="1"/>
</file>

<file path=xl/ctrlProps/ctrlProp399.xml><?xml version="1.0" encoding="utf-8"?>
<formControlPr xmlns="http://schemas.microsoft.com/office/spreadsheetml/2009/9/main" objectType="CheckBox" fmlaLink="$E$340" lockText="1" noThreeD="1"/>
</file>

<file path=xl/ctrlProps/ctrlProp4.xml><?xml version="1.0" encoding="utf-8"?>
<formControlPr xmlns="http://schemas.microsoft.com/office/spreadsheetml/2009/9/main" objectType="CheckBox" fmlaLink="$E$10" lockText="1" noThreeD="1"/>
</file>

<file path=xl/ctrlProps/ctrlProp40.xml><?xml version="1.0" encoding="utf-8"?>
<formControlPr xmlns="http://schemas.microsoft.com/office/spreadsheetml/2009/9/main" objectType="CheckBox" fmlaLink="$E$8" lockText="1" noThreeD="1"/>
</file>

<file path=xl/ctrlProps/ctrlProp400.xml><?xml version="1.0" encoding="utf-8"?>
<formControlPr xmlns="http://schemas.microsoft.com/office/spreadsheetml/2009/9/main" objectType="CheckBox" fmlaLink="$E$341" lockText="1" noThreeD="1"/>
</file>

<file path=xl/ctrlProps/ctrlProp401.xml><?xml version="1.0" encoding="utf-8"?>
<formControlPr xmlns="http://schemas.microsoft.com/office/spreadsheetml/2009/9/main" objectType="CheckBox" fmlaLink="$E$345" lockText="1" noThreeD="1"/>
</file>

<file path=xl/ctrlProps/ctrlProp402.xml><?xml version="1.0" encoding="utf-8"?>
<formControlPr xmlns="http://schemas.microsoft.com/office/spreadsheetml/2009/9/main" objectType="CheckBox" fmlaLink="$E$346" lockText="1" noThreeD="1"/>
</file>

<file path=xl/ctrlProps/ctrlProp403.xml><?xml version="1.0" encoding="utf-8"?>
<formControlPr xmlns="http://schemas.microsoft.com/office/spreadsheetml/2009/9/main" objectType="CheckBox" fmlaLink="$E$347" lockText="1" noThreeD="1"/>
</file>

<file path=xl/ctrlProps/ctrlProp404.xml><?xml version="1.0" encoding="utf-8"?>
<formControlPr xmlns="http://schemas.microsoft.com/office/spreadsheetml/2009/9/main" objectType="CheckBox" fmlaLink="$E$351" lockText="1" noThreeD="1"/>
</file>

<file path=xl/ctrlProps/ctrlProp405.xml><?xml version="1.0" encoding="utf-8"?>
<formControlPr xmlns="http://schemas.microsoft.com/office/spreadsheetml/2009/9/main" objectType="CheckBox" fmlaLink="$E$352" lockText="1" noThreeD="1"/>
</file>

<file path=xl/ctrlProps/ctrlProp406.xml><?xml version="1.0" encoding="utf-8"?>
<formControlPr xmlns="http://schemas.microsoft.com/office/spreadsheetml/2009/9/main" objectType="CheckBox" fmlaLink="$E$353" lockText="1" noThreeD="1"/>
</file>

<file path=xl/ctrlProps/ctrlProp407.xml><?xml version="1.0" encoding="utf-8"?>
<formControlPr xmlns="http://schemas.microsoft.com/office/spreadsheetml/2009/9/main" objectType="CheckBox" fmlaLink="$E$354" lockText="1" noThreeD="1"/>
</file>

<file path=xl/ctrlProps/ctrlProp408.xml><?xml version="1.0" encoding="utf-8"?>
<formControlPr xmlns="http://schemas.microsoft.com/office/spreadsheetml/2009/9/main" objectType="CheckBox" fmlaLink="$E$355" lockText="1" noThreeD="1"/>
</file>

<file path=xl/ctrlProps/ctrlProp409.xml><?xml version="1.0" encoding="utf-8"?>
<formControlPr xmlns="http://schemas.microsoft.com/office/spreadsheetml/2009/9/main" objectType="CheckBox" fmlaLink="$E$356" lockText="1" noThreeD="1"/>
</file>

<file path=xl/ctrlProps/ctrlProp41.xml><?xml version="1.0" encoding="utf-8"?>
<formControlPr xmlns="http://schemas.microsoft.com/office/spreadsheetml/2009/9/main" objectType="CheckBox" fmlaLink="$E$9" lockText="1" noThreeD="1"/>
</file>

<file path=xl/ctrlProps/ctrlProp410.xml><?xml version="1.0" encoding="utf-8"?>
<formControlPr xmlns="http://schemas.microsoft.com/office/spreadsheetml/2009/9/main" objectType="CheckBox" fmlaLink="$E$357" lockText="1" noThreeD="1"/>
</file>

<file path=xl/ctrlProps/ctrlProp411.xml><?xml version="1.0" encoding="utf-8"?>
<formControlPr xmlns="http://schemas.microsoft.com/office/spreadsheetml/2009/9/main" objectType="CheckBox" fmlaLink="$E$358" lockText="1" noThreeD="1"/>
</file>

<file path=xl/ctrlProps/ctrlProp412.xml><?xml version="1.0" encoding="utf-8"?>
<formControlPr xmlns="http://schemas.microsoft.com/office/spreadsheetml/2009/9/main" objectType="CheckBox" fmlaLink="$E$359" lockText="1" noThreeD="1"/>
</file>

<file path=xl/ctrlProps/ctrlProp413.xml><?xml version="1.0" encoding="utf-8"?>
<formControlPr xmlns="http://schemas.microsoft.com/office/spreadsheetml/2009/9/main" objectType="CheckBox" fmlaLink="$E$363" lockText="1" noThreeD="1"/>
</file>

<file path=xl/ctrlProps/ctrlProp414.xml><?xml version="1.0" encoding="utf-8"?>
<formControlPr xmlns="http://schemas.microsoft.com/office/spreadsheetml/2009/9/main" objectType="CheckBox" fmlaLink="$E$364" lockText="1" noThreeD="1"/>
</file>

<file path=xl/ctrlProps/ctrlProp415.xml><?xml version="1.0" encoding="utf-8"?>
<formControlPr xmlns="http://schemas.microsoft.com/office/spreadsheetml/2009/9/main" objectType="CheckBox" fmlaLink="$E$365" lockText="1" noThreeD="1"/>
</file>

<file path=xl/ctrlProps/ctrlProp416.xml><?xml version="1.0" encoding="utf-8"?>
<formControlPr xmlns="http://schemas.microsoft.com/office/spreadsheetml/2009/9/main" objectType="CheckBox" fmlaLink="$E$366" lockText="1" noThreeD="1"/>
</file>

<file path=xl/ctrlProps/ctrlProp417.xml><?xml version="1.0" encoding="utf-8"?>
<formControlPr xmlns="http://schemas.microsoft.com/office/spreadsheetml/2009/9/main" objectType="CheckBox" fmlaLink="$E$370" lockText="1" noThreeD="1"/>
</file>

<file path=xl/ctrlProps/ctrlProp418.xml><?xml version="1.0" encoding="utf-8"?>
<formControlPr xmlns="http://schemas.microsoft.com/office/spreadsheetml/2009/9/main" objectType="CheckBox" fmlaLink="$E$371" lockText="1" noThreeD="1"/>
</file>

<file path=xl/ctrlProps/ctrlProp419.xml><?xml version="1.0" encoding="utf-8"?>
<formControlPr xmlns="http://schemas.microsoft.com/office/spreadsheetml/2009/9/main" objectType="CheckBox" fmlaLink="$E$372" lockText="1" noThreeD="1"/>
</file>

<file path=xl/ctrlProps/ctrlProp42.xml><?xml version="1.0" encoding="utf-8"?>
<formControlPr xmlns="http://schemas.microsoft.com/office/spreadsheetml/2009/9/main" objectType="CheckBox" fmlaLink="$E$10" lockText="1" noThreeD="1"/>
</file>

<file path=xl/ctrlProps/ctrlProp420.xml><?xml version="1.0" encoding="utf-8"?>
<formControlPr xmlns="http://schemas.microsoft.com/office/spreadsheetml/2009/9/main" objectType="CheckBox" fmlaLink="$E$373" lockText="1" noThreeD="1"/>
</file>

<file path=xl/ctrlProps/ctrlProp421.xml><?xml version="1.0" encoding="utf-8"?>
<formControlPr xmlns="http://schemas.microsoft.com/office/spreadsheetml/2009/9/main" objectType="CheckBox" fmlaLink="$E$374" lockText="1" noThreeD="1"/>
</file>

<file path=xl/ctrlProps/ctrlProp422.xml><?xml version="1.0" encoding="utf-8"?>
<formControlPr xmlns="http://schemas.microsoft.com/office/spreadsheetml/2009/9/main" objectType="CheckBox" fmlaLink="$E$375" lockText="1" noThreeD="1"/>
</file>

<file path=xl/ctrlProps/ctrlProp423.xml><?xml version="1.0" encoding="utf-8"?>
<formControlPr xmlns="http://schemas.microsoft.com/office/spreadsheetml/2009/9/main" objectType="CheckBox" fmlaLink="$E$376" lockText="1" noThreeD="1"/>
</file>

<file path=xl/ctrlProps/ctrlProp424.xml><?xml version="1.0" encoding="utf-8"?>
<formControlPr xmlns="http://schemas.microsoft.com/office/spreadsheetml/2009/9/main" objectType="CheckBox" fmlaLink="$E$377" lockText="1" noThreeD="1"/>
</file>

<file path=xl/ctrlProps/ctrlProp425.xml><?xml version="1.0" encoding="utf-8"?>
<formControlPr xmlns="http://schemas.microsoft.com/office/spreadsheetml/2009/9/main" objectType="CheckBox" fmlaLink="$E$378" lockText="1" noThreeD="1"/>
</file>

<file path=xl/ctrlProps/ctrlProp426.xml><?xml version="1.0" encoding="utf-8"?>
<formControlPr xmlns="http://schemas.microsoft.com/office/spreadsheetml/2009/9/main" objectType="CheckBox" fmlaLink="$E$379" lockText="1" noThreeD="1"/>
</file>

<file path=xl/ctrlProps/ctrlProp427.xml><?xml version="1.0" encoding="utf-8"?>
<formControlPr xmlns="http://schemas.microsoft.com/office/spreadsheetml/2009/9/main" objectType="CheckBox" fmlaLink="$E$383" lockText="1" noThreeD="1"/>
</file>

<file path=xl/ctrlProps/ctrlProp428.xml><?xml version="1.0" encoding="utf-8"?>
<formControlPr xmlns="http://schemas.microsoft.com/office/spreadsheetml/2009/9/main" objectType="CheckBox" fmlaLink="$E$384" lockText="1" noThreeD="1"/>
</file>

<file path=xl/ctrlProps/ctrlProp429.xml><?xml version="1.0" encoding="utf-8"?>
<formControlPr xmlns="http://schemas.microsoft.com/office/spreadsheetml/2009/9/main" objectType="CheckBox" fmlaLink="$E$385" lockText="1" noThreeD="1"/>
</file>

<file path=xl/ctrlProps/ctrlProp43.xml><?xml version="1.0" encoding="utf-8"?>
<formControlPr xmlns="http://schemas.microsoft.com/office/spreadsheetml/2009/9/main" objectType="CheckBox" fmlaLink="$E$11" lockText="1" noThreeD="1"/>
</file>

<file path=xl/ctrlProps/ctrlProp430.xml><?xml version="1.0" encoding="utf-8"?>
<formControlPr xmlns="http://schemas.microsoft.com/office/spreadsheetml/2009/9/main" objectType="CheckBox" fmlaLink="$E$386" lockText="1" noThreeD="1"/>
</file>

<file path=xl/ctrlProps/ctrlProp431.xml><?xml version="1.0" encoding="utf-8"?>
<formControlPr xmlns="http://schemas.microsoft.com/office/spreadsheetml/2009/9/main" objectType="CheckBox" fmlaLink="$E$387" lockText="1" noThreeD="1"/>
</file>

<file path=xl/ctrlProps/ctrlProp432.xml><?xml version="1.0" encoding="utf-8"?>
<formControlPr xmlns="http://schemas.microsoft.com/office/spreadsheetml/2009/9/main" objectType="CheckBox" fmlaLink="$E$388" lockText="1" noThreeD="1"/>
</file>

<file path=xl/ctrlProps/ctrlProp433.xml><?xml version="1.0" encoding="utf-8"?>
<formControlPr xmlns="http://schemas.microsoft.com/office/spreadsheetml/2009/9/main" objectType="CheckBox" fmlaLink="$E$389" lockText="1" noThreeD="1"/>
</file>

<file path=xl/ctrlProps/ctrlProp434.xml><?xml version="1.0" encoding="utf-8"?>
<formControlPr xmlns="http://schemas.microsoft.com/office/spreadsheetml/2009/9/main" objectType="CheckBox" fmlaLink="$E$390" lockText="1" noThreeD="1"/>
</file>

<file path=xl/ctrlProps/ctrlProp435.xml><?xml version="1.0" encoding="utf-8"?>
<formControlPr xmlns="http://schemas.microsoft.com/office/spreadsheetml/2009/9/main" objectType="CheckBox" fmlaLink="$E$34" lockText="1" noThreeD="1"/>
</file>

<file path=xl/ctrlProps/ctrlProp436.xml><?xml version="1.0" encoding="utf-8"?>
<formControlPr xmlns="http://schemas.microsoft.com/office/spreadsheetml/2009/9/main" objectType="CheckBox" fmlaLink="$E$38" lockText="1" noThreeD="1"/>
</file>

<file path=xl/ctrlProps/ctrlProp437.xml><?xml version="1.0" encoding="utf-8"?>
<formControlPr xmlns="http://schemas.microsoft.com/office/spreadsheetml/2009/9/main" objectType="CheckBox" fmlaLink="$E$39" lockText="1" noThreeD="1"/>
</file>

<file path=xl/ctrlProps/ctrlProp438.xml><?xml version="1.0" encoding="utf-8"?>
<formControlPr xmlns="http://schemas.microsoft.com/office/spreadsheetml/2009/9/main" objectType="CheckBox" fmlaLink="$E$40" lockText="1" noThreeD="1"/>
</file>

<file path=xl/ctrlProps/ctrlProp439.xml><?xml version="1.0" encoding="utf-8"?>
<formControlPr xmlns="http://schemas.microsoft.com/office/spreadsheetml/2009/9/main" objectType="CheckBox" fmlaLink="$E$41" lockText="1" noThreeD="1"/>
</file>

<file path=xl/ctrlProps/ctrlProp44.xml><?xml version="1.0" encoding="utf-8"?>
<formControlPr xmlns="http://schemas.microsoft.com/office/spreadsheetml/2009/9/main" objectType="CheckBox" fmlaLink="$E$12" lockText="1" noThreeD="1"/>
</file>

<file path=xl/ctrlProps/ctrlProp440.xml><?xml version="1.0" encoding="utf-8"?>
<formControlPr xmlns="http://schemas.microsoft.com/office/spreadsheetml/2009/9/main" objectType="CheckBox" fmlaLink="$E$42" lockText="1" noThreeD="1"/>
</file>

<file path=xl/ctrlProps/ctrlProp441.xml><?xml version="1.0" encoding="utf-8"?>
<formControlPr xmlns="http://schemas.microsoft.com/office/spreadsheetml/2009/9/main" objectType="CheckBox" fmlaLink="$E$43" lockText="1" noThreeD="1"/>
</file>

<file path=xl/ctrlProps/ctrlProp442.xml><?xml version="1.0" encoding="utf-8"?>
<formControlPr xmlns="http://schemas.microsoft.com/office/spreadsheetml/2009/9/main" objectType="CheckBox" fmlaLink="$E$44" lockText="1" noThreeD="1"/>
</file>

<file path=xl/ctrlProps/ctrlProp443.xml><?xml version="1.0" encoding="utf-8"?>
<formControlPr xmlns="http://schemas.microsoft.com/office/spreadsheetml/2009/9/main" objectType="CheckBox" fmlaLink="$E$45" lockText="1" noThreeD="1"/>
</file>

<file path=xl/ctrlProps/ctrlProp444.xml><?xml version="1.0" encoding="utf-8"?>
<formControlPr xmlns="http://schemas.microsoft.com/office/spreadsheetml/2009/9/main" objectType="CheckBox" fmlaLink="$E$46" lockText="1" noThreeD="1"/>
</file>

<file path=xl/ctrlProps/ctrlProp445.xml><?xml version="1.0" encoding="utf-8"?>
<formControlPr xmlns="http://schemas.microsoft.com/office/spreadsheetml/2009/9/main" objectType="CheckBox" fmlaLink="$E$47" lockText="1" noThreeD="1"/>
</file>

<file path=xl/ctrlProps/ctrlProp446.xml><?xml version="1.0" encoding="utf-8"?>
<formControlPr xmlns="http://schemas.microsoft.com/office/spreadsheetml/2009/9/main" objectType="CheckBox" fmlaLink="$E$48" lockText="1" noThreeD="1"/>
</file>

<file path=xl/ctrlProps/ctrlProp447.xml><?xml version="1.0" encoding="utf-8"?>
<formControlPr xmlns="http://schemas.microsoft.com/office/spreadsheetml/2009/9/main" objectType="CheckBox" fmlaLink="$E$49" lockText="1" noThreeD="1"/>
</file>

<file path=xl/ctrlProps/ctrlProp448.xml><?xml version="1.0" encoding="utf-8"?>
<formControlPr xmlns="http://schemas.microsoft.com/office/spreadsheetml/2009/9/main" objectType="CheckBox" fmlaLink="$E$50" lockText="1" noThreeD="1"/>
</file>

<file path=xl/ctrlProps/ctrlProp449.xml><?xml version="1.0" encoding="utf-8"?>
<formControlPr xmlns="http://schemas.microsoft.com/office/spreadsheetml/2009/9/main" objectType="CheckBox" fmlaLink="$E$51" lockText="1" noThreeD="1"/>
</file>

<file path=xl/ctrlProps/ctrlProp45.xml><?xml version="1.0" encoding="utf-8"?>
<formControlPr xmlns="http://schemas.microsoft.com/office/spreadsheetml/2009/9/main" objectType="CheckBox" fmlaLink="$E$15" lockText="1" noThreeD="1"/>
</file>

<file path=xl/ctrlProps/ctrlProp450.xml><?xml version="1.0" encoding="utf-8"?>
<formControlPr xmlns="http://schemas.microsoft.com/office/spreadsheetml/2009/9/main" objectType="CheckBox" fmlaLink="$E$55" lockText="1" noThreeD="1"/>
</file>

<file path=xl/ctrlProps/ctrlProp451.xml><?xml version="1.0" encoding="utf-8"?>
<formControlPr xmlns="http://schemas.microsoft.com/office/spreadsheetml/2009/9/main" objectType="CheckBox" fmlaLink="$E$56" lockText="1" noThreeD="1"/>
</file>

<file path=xl/ctrlProps/ctrlProp452.xml><?xml version="1.0" encoding="utf-8"?>
<formControlPr xmlns="http://schemas.microsoft.com/office/spreadsheetml/2009/9/main" objectType="CheckBox" fmlaLink="$E$89" lockText="1" noThreeD="1"/>
</file>

<file path=xl/ctrlProps/ctrlProp453.xml><?xml version="1.0" encoding="utf-8"?>
<formControlPr xmlns="http://schemas.microsoft.com/office/spreadsheetml/2009/9/main" objectType="CheckBox" fmlaLink="$E$90" lockText="1" noThreeD="1"/>
</file>

<file path=xl/ctrlProps/ctrlProp454.xml><?xml version="1.0" encoding="utf-8"?>
<formControlPr xmlns="http://schemas.microsoft.com/office/spreadsheetml/2009/9/main" objectType="CheckBox" fmlaLink="$E$91" lockText="1" noThreeD="1"/>
</file>

<file path=xl/ctrlProps/ctrlProp455.xml><?xml version="1.0" encoding="utf-8"?>
<formControlPr xmlns="http://schemas.microsoft.com/office/spreadsheetml/2009/9/main" objectType="CheckBox" fmlaLink="$E$92" lockText="1" noThreeD="1"/>
</file>

<file path=xl/ctrlProps/ctrlProp456.xml><?xml version="1.0" encoding="utf-8"?>
<formControlPr xmlns="http://schemas.microsoft.com/office/spreadsheetml/2009/9/main" objectType="CheckBox" fmlaLink="$E$93" lockText="1" noThreeD="1"/>
</file>

<file path=xl/ctrlProps/ctrlProp457.xml><?xml version="1.0" encoding="utf-8"?>
<formControlPr xmlns="http://schemas.microsoft.com/office/spreadsheetml/2009/9/main" objectType="CheckBox" fmlaLink="$E$94" lockText="1" noThreeD="1"/>
</file>

<file path=xl/ctrlProps/ctrlProp458.xml><?xml version="1.0" encoding="utf-8"?>
<formControlPr xmlns="http://schemas.microsoft.com/office/spreadsheetml/2009/9/main" objectType="CheckBox" fmlaLink="$E$132" lockText="1" noThreeD="1"/>
</file>

<file path=xl/ctrlProps/ctrlProp459.xml><?xml version="1.0" encoding="utf-8"?>
<formControlPr xmlns="http://schemas.microsoft.com/office/spreadsheetml/2009/9/main" objectType="CheckBox" fmlaLink="$E$133" lockText="1" noThreeD="1"/>
</file>

<file path=xl/ctrlProps/ctrlProp46.xml><?xml version="1.0" encoding="utf-8"?>
<formControlPr xmlns="http://schemas.microsoft.com/office/spreadsheetml/2009/9/main" objectType="CheckBox" fmlaLink="$E$16" lockText="1" noThreeD="1"/>
</file>

<file path=xl/ctrlProps/ctrlProp460.xml><?xml version="1.0" encoding="utf-8"?>
<formControlPr xmlns="http://schemas.microsoft.com/office/spreadsheetml/2009/9/main" objectType="CheckBox" fmlaLink="$E$134" lockText="1" noThreeD="1"/>
</file>

<file path=xl/ctrlProps/ctrlProp461.xml><?xml version="1.0" encoding="utf-8"?>
<formControlPr xmlns="http://schemas.microsoft.com/office/spreadsheetml/2009/9/main" objectType="CheckBox" fmlaLink="$E$135" lockText="1" noThreeD="1"/>
</file>

<file path=xl/ctrlProps/ctrlProp462.xml><?xml version="1.0" encoding="utf-8"?>
<formControlPr xmlns="http://schemas.microsoft.com/office/spreadsheetml/2009/9/main" objectType="CheckBox" fmlaLink="$E$136" lockText="1" noThreeD="1"/>
</file>

<file path=xl/ctrlProps/ctrlProp463.xml><?xml version="1.0" encoding="utf-8"?>
<formControlPr xmlns="http://schemas.microsoft.com/office/spreadsheetml/2009/9/main" objectType="CheckBox" fmlaLink="$E$137" lockText="1" noThreeD="1"/>
</file>

<file path=xl/ctrlProps/ctrlProp464.xml><?xml version="1.0" encoding="utf-8"?>
<formControlPr xmlns="http://schemas.microsoft.com/office/spreadsheetml/2009/9/main" objectType="CheckBox" fmlaLink="$E$138" lockText="1" noThreeD="1"/>
</file>

<file path=xl/ctrlProps/ctrlProp465.xml><?xml version="1.0" encoding="utf-8"?>
<formControlPr xmlns="http://schemas.microsoft.com/office/spreadsheetml/2009/9/main" objectType="CheckBox" fmlaLink="$E$139" lockText="1" noThreeD="1"/>
</file>

<file path=xl/ctrlProps/ctrlProp466.xml><?xml version="1.0" encoding="utf-8"?>
<formControlPr xmlns="http://schemas.microsoft.com/office/spreadsheetml/2009/9/main" objectType="CheckBox" fmlaLink="$E$143" lockText="1" noThreeD="1"/>
</file>

<file path=xl/ctrlProps/ctrlProp467.xml><?xml version="1.0" encoding="utf-8"?>
<formControlPr xmlns="http://schemas.microsoft.com/office/spreadsheetml/2009/9/main" objectType="CheckBox" fmlaLink="$E$144" lockText="1" noThreeD="1"/>
</file>

<file path=xl/ctrlProps/ctrlProp468.xml><?xml version="1.0" encoding="utf-8"?>
<formControlPr xmlns="http://schemas.microsoft.com/office/spreadsheetml/2009/9/main" objectType="CheckBox" fmlaLink="$E$145" lockText="1" noThreeD="1"/>
</file>

<file path=xl/ctrlProps/ctrlProp469.xml><?xml version="1.0" encoding="utf-8"?>
<formControlPr xmlns="http://schemas.microsoft.com/office/spreadsheetml/2009/9/main" objectType="CheckBox" fmlaLink="$E$146" lockText="1" noThreeD="1"/>
</file>

<file path=xl/ctrlProps/ctrlProp47.xml><?xml version="1.0" encoding="utf-8"?>
<formControlPr xmlns="http://schemas.microsoft.com/office/spreadsheetml/2009/9/main" objectType="CheckBox" fmlaLink="$E$17" lockText="1" noThreeD="1"/>
</file>

<file path=xl/ctrlProps/ctrlProp470.xml><?xml version="1.0" encoding="utf-8"?>
<formControlPr xmlns="http://schemas.microsoft.com/office/spreadsheetml/2009/9/main" objectType="CheckBox" fmlaLink="$E$147" lockText="1" noThreeD="1"/>
</file>

<file path=xl/ctrlProps/ctrlProp471.xml><?xml version="1.0" encoding="utf-8"?>
<formControlPr xmlns="http://schemas.microsoft.com/office/spreadsheetml/2009/9/main" objectType="CheckBox" fmlaLink="$E$148" lockText="1" noThreeD="1"/>
</file>

<file path=xl/ctrlProps/ctrlProp472.xml><?xml version="1.0" encoding="utf-8"?>
<formControlPr xmlns="http://schemas.microsoft.com/office/spreadsheetml/2009/9/main" objectType="CheckBox" fmlaLink="$E$149" lockText="1" noThreeD="1"/>
</file>

<file path=xl/ctrlProps/ctrlProp473.xml><?xml version="1.0" encoding="utf-8"?>
<formControlPr xmlns="http://schemas.microsoft.com/office/spreadsheetml/2009/9/main" objectType="CheckBox" fmlaLink="$E$150" lockText="1" noThreeD="1"/>
</file>

<file path=xl/ctrlProps/ctrlProp474.xml><?xml version="1.0" encoding="utf-8"?>
<formControlPr xmlns="http://schemas.microsoft.com/office/spreadsheetml/2009/9/main" objectType="CheckBox" fmlaLink="$E$151" lockText="1" noThreeD="1"/>
</file>

<file path=xl/ctrlProps/ctrlProp475.xml><?xml version="1.0" encoding="utf-8"?>
<formControlPr xmlns="http://schemas.microsoft.com/office/spreadsheetml/2009/9/main" objectType="CheckBox" fmlaLink="$E$155" lockText="1" noThreeD="1"/>
</file>

<file path=xl/ctrlProps/ctrlProp476.xml><?xml version="1.0" encoding="utf-8"?>
<formControlPr xmlns="http://schemas.microsoft.com/office/spreadsheetml/2009/9/main" objectType="CheckBox" fmlaLink="$E$156" lockText="1" noThreeD="1"/>
</file>

<file path=xl/ctrlProps/ctrlProp477.xml><?xml version="1.0" encoding="utf-8"?>
<formControlPr xmlns="http://schemas.microsoft.com/office/spreadsheetml/2009/9/main" objectType="CheckBox" fmlaLink="$E$157" lockText="1" noThreeD="1"/>
</file>

<file path=xl/ctrlProps/ctrlProp478.xml><?xml version="1.0" encoding="utf-8"?>
<formControlPr xmlns="http://schemas.microsoft.com/office/spreadsheetml/2009/9/main" objectType="CheckBox" fmlaLink="$E$158" lockText="1" noThreeD="1"/>
</file>

<file path=xl/ctrlProps/ctrlProp479.xml><?xml version="1.0" encoding="utf-8"?>
<formControlPr xmlns="http://schemas.microsoft.com/office/spreadsheetml/2009/9/main" objectType="CheckBox" fmlaLink="$E$159" lockText="1" noThreeD="1"/>
</file>

<file path=xl/ctrlProps/ctrlProp48.xml><?xml version="1.0" encoding="utf-8"?>
<formControlPr xmlns="http://schemas.microsoft.com/office/spreadsheetml/2009/9/main" objectType="CheckBox" fmlaLink="$E$18" lockText="1" noThreeD="1"/>
</file>

<file path=xl/ctrlProps/ctrlProp480.xml><?xml version="1.0" encoding="utf-8"?>
<formControlPr xmlns="http://schemas.microsoft.com/office/spreadsheetml/2009/9/main" objectType="CheckBox" fmlaLink="$E$160" lockText="1" noThreeD="1"/>
</file>

<file path=xl/ctrlProps/ctrlProp481.xml><?xml version="1.0" encoding="utf-8"?>
<formControlPr xmlns="http://schemas.microsoft.com/office/spreadsheetml/2009/9/main" objectType="CheckBox" fmlaLink="$E$161" lockText="1" noThreeD="1"/>
</file>

<file path=xl/ctrlProps/ctrlProp482.xml><?xml version="1.0" encoding="utf-8"?>
<formControlPr xmlns="http://schemas.microsoft.com/office/spreadsheetml/2009/9/main" objectType="CheckBox" fmlaLink="$E$162" lockText="1" noThreeD="1"/>
</file>

<file path=xl/ctrlProps/ctrlProp483.xml><?xml version="1.0" encoding="utf-8"?>
<formControlPr xmlns="http://schemas.microsoft.com/office/spreadsheetml/2009/9/main" objectType="CheckBox" fmlaLink="$E$163" lockText="1" noThreeD="1"/>
</file>

<file path=xl/ctrlProps/ctrlProp484.xml><?xml version="1.0" encoding="utf-8"?>
<formControlPr xmlns="http://schemas.microsoft.com/office/spreadsheetml/2009/9/main" objectType="CheckBox" fmlaLink="$E$164" lockText="1" noThreeD="1"/>
</file>

<file path=xl/ctrlProps/ctrlProp485.xml><?xml version="1.0" encoding="utf-8"?>
<formControlPr xmlns="http://schemas.microsoft.com/office/spreadsheetml/2009/9/main" objectType="CheckBox" fmlaLink="$E$165" lockText="1" noThreeD="1"/>
</file>

<file path=xl/ctrlProps/ctrlProp486.xml><?xml version="1.0" encoding="utf-8"?>
<formControlPr xmlns="http://schemas.microsoft.com/office/spreadsheetml/2009/9/main" objectType="CheckBox" fmlaLink="$E$166" lockText="1" noThreeD="1"/>
</file>

<file path=xl/ctrlProps/ctrlProp487.xml><?xml version="1.0" encoding="utf-8"?>
<formControlPr xmlns="http://schemas.microsoft.com/office/spreadsheetml/2009/9/main" objectType="CheckBox" fmlaLink="$E$167" lockText="1" noThreeD="1"/>
</file>

<file path=xl/ctrlProps/ctrlProp488.xml><?xml version="1.0" encoding="utf-8"?>
<formControlPr xmlns="http://schemas.microsoft.com/office/spreadsheetml/2009/9/main" objectType="CheckBox" fmlaLink="$E$170" lockText="1" noThreeD="1"/>
</file>

<file path=xl/ctrlProps/ctrlProp489.xml><?xml version="1.0" encoding="utf-8"?>
<formControlPr xmlns="http://schemas.microsoft.com/office/spreadsheetml/2009/9/main" objectType="CheckBox" fmlaLink="$E$171" lockText="1" noThreeD="1"/>
</file>

<file path=xl/ctrlProps/ctrlProp49.xml><?xml version="1.0" encoding="utf-8"?>
<formControlPr xmlns="http://schemas.microsoft.com/office/spreadsheetml/2009/9/main" objectType="CheckBox" fmlaLink="$E$19" lockText="1" noThreeD="1"/>
</file>

<file path=xl/ctrlProps/ctrlProp490.xml><?xml version="1.0" encoding="utf-8"?>
<formControlPr xmlns="http://schemas.microsoft.com/office/spreadsheetml/2009/9/main" objectType="CheckBox" fmlaLink="$E$172" lockText="1" noThreeD="1"/>
</file>

<file path=xl/ctrlProps/ctrlProp491.xml><?xml version="1.0" encoding="utf-8"?>
<formControlPr xmlns="http://schemas.microsoft.com/office/spreadsheetml/2009/9/main" objectType="CheckBox" fmlaLink="$E$173" lockText="1" noThreeD="1"/>
</file>

<file path=xl/ctrlProps/ctrlProp492.xml><?xml version="1.0" encoding="utf-8"?>
<formControlPr xmlns="http://schemas.microsoft.com/office/spreadsheetml/2009/9/main" objectType="CheckBox" fmlaLink="$E$174" lockText="1" noThreeD="1"/>
</file>

<file path=xl/ctrlProps/ctrlProp493.xml><?xml version="1.0" encoding="utf-8"?>
<formControlPr xmlns="http://schemas.microsoft.com/office/spreadsheetml/2009/9/main" objectType="CheckBox" fmlaLink="$E$175" lockText="1" noThreeD="1"/>
</file>

<file path=xl/ctrlProps/ctrlProp494.xml><?xml version="1.0" encoding="utf-8"?>
<formControlPr xmlns="http://schemas.microsoft.com/office/spreadsheetml/2009/9/main" objectType="CheckBox" fmlaLink="$E$176" lockText="1" noThreeD="1"/>
</file>

<file path=xl/ctrlProps/ctrlProp495.xml><?xml version="1.0" encoding="utf-8"?>
<formControlPr xmlns="http://schemas.microsoft.com/office/spreadsheetml/2009/9/main" objectType="CheckBox" fmlaLink="$E$177" lockText="1" noThreeD="1"/>
</file>

<file path=xl/ctrlProps/ctrlProp496.xml><?xml version="1.0" encoding="utf-8"?>
<formControlPr xmlns="http://schemas.microsoft.com/office/spreadsheetml/2009/9/main" objectType="CheckBox" fmlaLink="$E$178" lockText="1" noThreeD="1"/>
</file>

<file path=xl/ctrlProps/ctrlProp497.xml><?xml version="1.0" encoding="utf-8"?>
<formControlPr xmlns="http://schemas.microsoft.com/office/spreadsheetml/2009/9/main" objectType="CheckBox" fmlaLink="$E$179" lockText="1" noThreeD="1"/>
</file>

<file path=xl/ctrlProps/ctrlProp498.xml><?xml version="1.0" encoding="utf-8"?>
<formControlPr xmlns="http://schemas.microsoft.com/office/spreadsheetml/2009/9/main" objectType="CheckBox" fmlaLink="$E$182" lockText="1" noThreeD="1"/>
</file>

<file path=xl/ctrlProps/ctrlProp499.xml><?xml version="1.0" encoding="utf-8"?>
<formControlPr xmlns="http://schemas.microsoft.com/office/spreadsheetml/2009/9/main" objectType="CheckBox" fmlaLink="$E$183" lockText="1" noThreeD="1"/>
</file>

<file path=xl/ctrlProps/ctrlProp5.xml><?xml version="1.0" encoding="utf-8"?>
<formControlPr xmlns="http://schemas.microsoft.com/office/spreadsheetml/2009/9/main" objectType="CheckBox" fmlaLink="$E$11" lockText="1" noThreeD="1"/>
</file>

<file path=xl/ctrlProps/ctrlProp50.xml><?xml version="1.0" encoding="utf-8"?>
<formControlPr xmlns="http://schemas.microsoft.com/office/spreadsheetml/2009/9/main" objectType="CheckBox" fmlaLink="$E$20" lockText="1" noThreeD="1"/>
</file>

<file path=xl/ctrlProps/ctrlProp500.xml><?xml version="1.0" encoding="utf-8"?>
<formControlPr xmlns="http://schemas.microsoft.com/office/spreadsheetml/2009/9/main" objectType="CheckBox" fmlaLink="$E$184" lockText="1" noThreeD="1"/>
</file>

<file path=xl/ctrlProps/ctrlProp501.xml><?xml version="1.0" encoding="utf-8"?>
<formControlPr xmlns="http://schemas.microsoft.com/office/spreadsheetml/2009/9/main" objectType="CheckBox" fmlaLink="$E$188" lockText="1" noThreeD="1"/>
</file>

<file path=xl/ctrlProps/ctrlProp502.xml><?xml version="1.0" encoding="utf-8"?>
<formControlPr xmlns="http://schemas.microsoft.com/office/spreadsheetml/2009/9/main" objectType="CheckBox" fmlaLink="$E$189" lockText="1" noThreeD="1"/>
</file>

<file path=xl/ctrlProps/ctrlProp503.xml><?xml version="1.0" encoding="utf-8"?>
<formControlPr xmlns="http://schemas.microsoft.com/office/spreadsheetml/2009/9/main" objectType="CheckBox" fmlaLink="$E$190" lockText="1" noThreeD="1"/>
</file>

<file path=xl/ctrlProps/ctrlProp504.xml><?xml version="1.0" encoding="utf-8"?>
<formControlPr xmlns="http://schemas.microsoft.com/office/spreadsheetml/2009/9/main" objectType="CheckBox" fmlaLink="$E$191" lockText="1" noThreeD="1"/>
</file>

<file path=xl/ctrlProps/ctrlProp505.xml><?xml version="1.0" encoding="utf-8"?>
<formControlPr xmlns="http://schemas.microsoft.com/office/spreadsheetml/2009/9/main" objectType="CheckBox" fmlaLink="$E$192" lockText="1" noThreeD="1"/>
</file>

<file path=xl/ctrlProps/ctrlProp506.xml><?xml version="1.0" encoding="utf-8"?>
<formControlPr xmlns="http://schemas.microsoft.com/office/spreadsheetml/2009/9/main" objectType="CheckBox" fmlaLink="$E$193" lockText="1" noThreeD="1"/>
</file>

<file path=xl/ctrlProps/ctrlProp507.xml><?xml version="1.0" encoding="utf-8"?>
<formControlPr xmlns="http://schemas.microsoft.com/office/spreadsheetml/2009/9/main" objectType="CheckBox" fmlaLink="$E$194" lockText="1" noThreeD="1"/>
</file>

<file path=xl/ctrlProps/ctrlProp508.xml><?xml version="1.0" encoding="utf-8"?>
<formControlPr xmlns="http://schemas.microsoft.com/office/spreadsheetml/2009/9/main" objectType="CheckBox" fmlaLink="$E$195" lockText="1" noThreeD="1"/>
</file>

<file path=xl/ctrlProps/ctrlProp509.xml><?xml version="1.0" encoding="utf-8"?>
<formControlPr xmlns="http://schemas.microsoft.com/office/spreadsheetml/2009/9/main" objectType="CheckBox" fmlaLink="$E$196" lockText="1" noThreeD="1"/>
</file>

<file path=xl/ctrlProps/ctrlProp51.xml><?xml version="1.0" encoding="utf-8"?>
<formControlPr xmlns="http://schemas.microsoft.com/office/spreadsheetml/2009/9/main" objectType="CheckBox" fmlaLink="$E$21" lockText="1" noThreeD="1"/>
</file>

<file path=xl/ctrlProps/ctrlProp510.xml><?xml version="1.0" encoding="utf-8"?>
<formControlPr xmlns="http://schemas.microsoft.com/office/spreadsheetml/2009/9/main" objectType="CheckBox" fmlaLink="$E$214" lockText="1" noThreeD="1"/>
</file>

<file path=xl/ctrlProps/ctrlProp511.xml><?xml version="1.0" encoding="utf-8"?>
<formControlPr xmlns="http://schemas.microsoft.com/office/spreadsheetml/2009/9/main" objectType="CheckBox" fmlaLink="$E$215" lockText="1" noThreeD="1"/>
</file>

<file path=xl/ctrlProps/ctrlProp512.xml><?xml version="1.0" encoding="utf-8"?>
<formControlPr xmlns="http://schemas.microsoft.com/office/spreadsheetml/2009/9/main" objectType="CheckBox" fmlaLink="$E$216" lockText="1" noThreeD="1"/>
</file>

<file path=xl/ctrlProps/ctrlProp513.xml><?xml version="1.0" encoding="utf-8"?>
<formControlPr xmlns="http://schemas.microsoft.com/office/spreadsheetml/2009/9/main" objectType="CheckBox" fmlaLink="$E$217" lockText="1" noThreeD="1"/>
</file>

<file path=xl/ctrlProps/ctrlProp514.xml><?xml version="1.0" encoding="utf-8"?>
<formControlPr xmlns="http://schemas.microsoft.com/office/spreadsheetml/2009/9/main" objectType="CheckBox" fmlaLink="$E$218" lockText="1" noThreeD="1"/>
</file>

<file path=xl/ctrlProps/ctrlProp515.xml><?xml version="1.0" encoding="utf-8"?>
<formControlPr xmlns="http://schemas.microsoft.com/office/spreadsheetml/2009/9/main" objectType="CheckBox" fmlaLink="$E$219" lockText="1" noThreeD="1"/>
</file>

<file path=xl/ctrlProps/ctrlProp516.xml><?xml version="1.0" encoding="utf-8"?>
<formControlPr xmlns="http://schemas.microsoft.com/office/spreadsheetml/2009/9/main" objectType="CheckBox" fmlaLink="$E$220" lockText="1" noThreeD="1"/>
</file>

<file path=xl/ctrlProps/ctrlProp517.xml><?xml version="1.0" encoding="utf-8"?>
<formControlPr xmlns="http://schemas.microsoft.com/office/spreadsheetml/2009/9/main" objectType="CheckBox" fmlaLink="$E$221" lockText="1" noThreeD="1"/>
</file>

<file path=xl/ctrlProps/ctrlProp52.xml><?xml version="1.0" encoding="utf-8"?>
<formControlPr xmlns="http://schemas.microsoft.com/office/spreadsheetml/2009/9/main" objectType="CheckBox" fmlaLink="$E$22" lockText="1" noThreeD="1"/>
</file>

<file path=xl/ctrlProps/ctrlProp53.xml><?xml version="1.0" encoding="utf-8"?>
<formControlPr xmlns="http://schemas.microsoft.com/office/spreadsheetml/2009/9/main" objectType="CheckBox" fmlaLink="$E$23" lockText="1" noThreeD="1"/>
</file>

<file path=xl/ctrlProps/ctrlProp54.xml><?xml version="1.0" encoding="utf-8"?>
<formControlPr xmlns="http://schemas.microsoft.com/office/spreadsheetml/2009/9/main" objectType="CheckBox" fmlaLink="$E$26" lockText="1" noThreeD="1"/>
</file>

<file path=xl/ctrlProps/ctrlProp55.xml><?xml version="1.0" encoding="utf-8"?>
<formControlPr xmlns="http://schemas.microsoft.com/office/spreadsheetml/2009/9/main" objectType="CheckBox" fmlaLink="$E$27" lockText="1" noThreeD="1"/>
</file>

<file path=xl/ctrlProps/ctrlProp56.xml><?xml version="1.0" encoding="utf-8"?>
<formControlPr xmlns="http://schemas.microsoft.com/office/spreadsheetml/2009/9/main" objectType="CheckBox" fmlaLink="$E$28" lockText="1" noThreeD="1"/>
</file>

<file path=xl/ctrlProps/ctrlProp57.xml><?xml version="1.0" encoding="utf-8"?>
<formControlPr xmlns="http://schemas.microsoft.com/office/spreadsheetml/2009/9/main" objectType="CheckBox" fmlaLink="$E$29" lockText="1" noThreeD="1"/>
</file>

<file path=xl/ctrlProps/ctrlProp58.xml><?xml version="1.0" encoding="utf-8"?>
<formControlPr xmlns="http://schemas.microsoft.com/office/spreadsheetml/2009/9/main" objectType="CheckBox" fmlaLink="$E$30" lockText="1" noThreeD="1"/>
</file>

<file path=xl/ctrlProps/ctrlProp59.xml><?xml version="1.0" encoding="utf-8"?>
<formControlPr xmlns="http://schemas.microsoft.com/office/spreadsheetml/2009/9/main" objectType="CheckBox" fmlaLink="$E$31" lockText="1" noThreeD="1"/>
</file>

<file path=xl/ctrlProps/ctrlProp6.xml><?xml version="1.0" encoding="utf-8"?>
<formControlPr xmlns="http://schemas.microsoft.com/office/spreadsheetml/2009/9/main" objectType="CheckBox" fmlaLink="$E$15" lockText="1" noThreeD="1"/>
</file>

<file path=xl/ctrlProps/ctrlProp60.xml><?xml version="1.0" encoding="utf-8"?>
<formControlPr xmlns="http://schemas.microsoft.com/office/spreadsheetml/2009/9/main" objectType="CheckBox" fmlaLink="$E$34" lockText="1" noThreeD="1"/>
</file>

<file path=xl/ctrlProps/ctrlProp61.xml><?xml version="1.0" encoding="utf-8"?>
<formControlPr xmlns="http://schemas.microsoft.com/office/spreadsheetml/2009/9/main" objectType="CheckBox" fmlaLink="$E$35" lockText="1" noThreeD="1"/>
</file>

<file path=xl/ctrlProps/ctrlProp62.xml><?xml version="1.0" encoding="utf-8"?>
<formControlPr xmlns="http://schemas.microsoft.com/office/spreadsheetml/2009/9/main" objectType="CheckBox" fmlaLink="$E$36" lockText="1" noThreeD="1"/>
</file>

<file path=xl/ctrlProps/ctrlProp63.xml><?xml version="1.0" encoding="utf-8"?>
<formControlPr xmlns="http://schemas.microsoft.com/office/spreadsheetml/2009/9/main" objectType="CheckBox" fmlaLink="$E$37" lockText="1" noThreeD="1"/>
</file>

<file path=xl/ctrlProps/ctrlProp64.xml><?xml version="1.0" encoding="utf-8"?>
<formControlPr xmlns="http://schemas.microsoft.com/office/spreadsheetml/2009/9/main" objectType="CheckBox" fmlaLink="$E$38" lockText="1" noThreeD="1"/>
</file>

<file path=xl/ctrlProps/ctrlProp65.xml><?xml version="1.0" encoding="utf-8"?>
<formControlPr xmlns="http://schemas.microsoft.com/office/spreadsheetml/2009/9/main" objectType="CheckBox" fmlaLink="$E$39" lockText="1" noThreeD="1"/>
</file>

<file path=xl/ctrlProps/ctrlProp66.xml><?xml version="1.0" encoding="utf-8"?>
<formControlPr xmlns="http://schemas.microsoft.com/office/spreadsheetml/2009/9/main" objectType="CheckBox" fmlaLink="$E$40" lockText="1" noThreeD="1"/>
</file>

<file path=xl/ctrlProps/ctrlProp67.xml><?xml version="1.0" encoding="utf-8"?>
<formControlPr xmlns="http://schemas.microsoft.com/office/spreadsheetml/2009/9/main" objectType="CheckBox" fmlaLink="$E$41" lockText="1" noThreeD="1"/>
</file>

<file path=xl/ctrlProps/ctrlProp68.xml><?xml version="1.0" encoding="utf-8"?>
<formControlPr xmlns="http://schemas.microsoft.com/office/spreadsheetml/2009/9/main" objectType="CheckBox" fmlaLink="$E$42" lockText="1" noThreeD="1"/>
</file>

<file path=xl/ctrlProps/ctrlProp69.xml><?xml version="1.0" encoding="utf-8"?>
<formControlPr xmlns="http://schemas.microsoft.com/office/spreadsheetml/2009/9/main" objectType="CheckBox" fmlaLink="$E$45" lockText="1" noThreeD="1"/>
</file>

<file path=xl/ctrlProps/ctrlProp7.xml><?xml version="1.0" encoding="utf-8"?>
<formControlPr xmlns="http://schemas.microsoft.com/office/spreadsheetml/2009/9/main" objectType="CheckBox" fmlaLink="$E$16" lockText="1" noThreeD="1"/>
</file>

<file path=xl/ctrlProps/ctrlProp70.xml><?xml version="1.0" encoding="utf-8"?>
<formControlPr xmlns="http://schemas.microsoft.com/office/spreadsheetml/2009/9/main" objectType="CheckBox" fmlaLink="$E$46" lockText="1" noThreeD="1"/>
</file>

<file path=xl/ctrlProps/ctrlProp71.xml><?xml version="1.0" encoding="utf-8"?>
<formControlPr xmlns="http://schemas.microsoft.com/office/spreadsheetml/2009/9/main" objectType="CheckBox" fmlaLink="$E$47" lockText="1" noThreeD="1"/>
</file>

<file path=xl/ctrlProps/ctrlProp72.xml><?xml version="1.0" encoding="utf-8"?>
<formControlPr xmlns="http://schemas.microsoft.com/office/spreadsheetml/2009/9/main" objectType="CheckBox" fmlaLink="$E$48" lockText="1" noThreeD="1"/>
</file>

<file path=xl/ctrlProps/ctrlProp73.xml><?xml version="1.0" encoding="utf-8"?>
<formControlPr xmlns="http://schemas.microsoft.com/office/spreadsheetml/2009/9/main" objectType="CheckBox" fmlaLink="$E$49" lockText="1" noThreeD="1"/>
</file>

<file path=xl/ctrlProps/ctrlProp74.xml><?xml version="1.0" encoding="utf-8"?>
<formControlPr xmlns="http://schemas.microsoft.com/office/spreadsheetml/2009/9/main" objectType="CheckBox" fmlaLink="$E$50" lockText="1" noThreeD="1"/>
</file>

<file path=xl/ctrlProps/ctrlProp75.xml><?xml version="1.0" encoding="utf-8"?>
<formControlPr xmlns="http://schemas.microsoft.com/office/spreadsheetml/2009/9/main" objectType="CheckBox" fmlaLink="$E$51" lockText="1" noThreeD="1"/>
</file>

<file path=xl/ctrlProps/ctrlProp76.xml><?xml version="1.0" encoding="utf-8"?>
<formControlPr xmlns="http://schemas.microsoft.com/office/spreadsheetml/2009/9/main" objectType="CheckBox" fmlaLink="$E$52" lockText="1" noThreeD="1"/>
</file>

<file path=xl/ctrlProps/ctrlProp77.xml><?xml version="1.0" encoding="utf-8"?>
<formControlPr xmlns="http://schemas.microsoft.com/office/spreadsheetml/2009/9/main" objectType="CheckBox" fmlaLink="$E$53" lockText="1" noThreeD="1"/>
</file>

<file path=xl/ctrlProps/ctrlProp78.xml><?xml version="1.0" encoding="utf-8"?>
<formControlPr xmlns="http://schemas.microsoft.com/office/spreadsheetml/2009/9/main" objectType="CheckBox" fmlaLink="$E$54" lockText="1" noThreeD="1"/>
</file>

<file path=xl/ctrlProps/ctrlProp79.xml><?xml version="1.0" encoding="utf-8"?>
<formControlPr xmlns="http://schemas.microsoft.com/office/spreadsheetml/2009/9/main" objectType="CheckBox" fmlaLink="$E$57" lockText="1" noThreeD="1"/>
</file>

<file path=xl/ctrlProps/ctrlProp8.xml><?xml version="1.0" encoding="utf-8"?>
<formControlPr xmlns="http://schemas.microsoft.com/office/spreadsheetml/2009/9/main" objectType="CheckBox" fmlaLink="$E$17" lockText="1" noThreeD="1"/>
</file>

<file path=xl/ctrlProps/ctrlProp80.xml><?xml version="1.0" encoding="utf-8"?>
<formControlPr xmlns="http://schemas.microsoft.com/office/spreadsheetml/2009/9/main" objectType="CheckBox" fmlaLink="$E$58" lockText="1" noThreeD="1"/>
</file>

<file path=xl/ctrlProps/ctrlProp81.xml><?xml version="1.0" encoding="utf-8"?>
<formControlPr xmlns="http://schemas.microsoft.com/office/spreadsheetml/2009/9/main" objectType="CheckBox" fmlaLink="$E$59" lockText="1" noThreeD="1"/>
</file>

<file path=xl/ctrlProps/ctrlProp82.xml><?xml version="1.0" encoding="utf-8"?>
<formControlPr xmlns="http://schemas.microsoft.com/office/spreadsheetml/2009/9/main" objectType="CheckBox" fmlaLink="$E$60" lockText="1" noThreeD="1"/>
</file>

<file path=xl/ctrlProps/ctrlProp83.xml><?xml version="1.0" encoding="utf-8"?>
<formControlPr xmlns="http://schemas.microsoft.com/office/spreadsheetml/2009/9/main" objectType="CheckBox" fmlaLink="$E$61" lockText="1" noThreeD="1"/>
</file>

<file path=xl/ctrlProps/ctrlProp84.xml><?xml version="1.0" encoding="utf-8"?>
<formControlPr xmlns="http://schemas.microsoft.com/office/spreadsheetml/2009/9/main" objectType="CheckBox" fmlaLink="$E$62" lockText="1" noThreeD="1"/>
</file>

<file path=xl/ctrlProps/ctrlProp85.xml><?xml version="1.0" encoding="utf-8"?>
<formControlPr xmlns="http://schemas.microsoft.com/office/spreadsheetml/2009/9/main" objectType="CheckBox" fmlaLink="$E$63" lockText="1" noThreeD="1"/>
</file>

<file path=xl/ctrlProps/ctrlProp86.xml><?xml version="1.0" encoding="utf-8"?>
<formControlPr xmlns="http://schemas.microsoft.com/office/spreadsheetml/2009/9/main" objectType="CheckBox" fmlaLink="$E$64" lockText="1" noThreeD="1"/>
</file>

<file path=xl/ctrlProps/ctrlProp87.xml><?xml version="1.0" encoding="utf-8"?>
<formControlPr xmlns="http://schemas.microsoft.com/office/spreadsheetml/2009/9/main" objectType="CheckBox" fmlaLink="$E$65" lockText="1" noThreeD="1"/>
</file>

<file path=xl/ctrlProps/ctrlProp88.xml><?xml version="1.0" encoding="utf-8"?>
<formControlPr xmlns="http://schemas.microsoft.com/office/spreadsheetml/2009/9/main" objectType="CheckBox" fmlaLink="$E$66" lockText="1" noThreeD="1"/>
</file>

<file path=xl/ctrlProps/ctrlProp89.xml><?xml version="1.0" encoding="utf-8"?>
<formControlPr xmlns="http://schemas.microsoft.com/office/spreadsheetml/2009/9/main" objectType="CheckBox" fmlaLink="$E$67" lockText="1" noThreeD="1"/>
</file>

<file path=xl/ctrlProps/ctrlProp9.xml><?xml version="1.0" encoding="utf-8"?>
<formControlPr xmlns="http://schemas.microsoft.com/office/spreadsheetml/2009/9/main" objectType="CheckBox" fmlaLink="$E$18" lockText="1" noThreeD="1"/>
</file>

<file path=xl/ctrlProps/ctrlProp90.xml><?xml version="1.0" encoding="utf-8"?>
<formControlPr xmlns="http://schemas.microsoft.com/office/spreadsheetml/2009/9/main" objectType="CheckBox" fmlaLink="$E$68" lockText="1" noThreeD="1"/>
</file>

<file path=xl/ctrlProps/ctrlProp91.xml><?xml version="1.0" encoding="utf-8"?>
<formControlPr xmlns="http://schemas.microsoft.com/office/spreadsheetml/2009/9/main" objectType="CheckBox" fmlaLink="$E$69" lockText="1" noThreeD="1"/>
</file>

<file path=xl/ctrlProps/ctrlProp92.xml><?xml version="1.0" encoding="utf-8"?>
<formControlPr xmlns="http://schemas.microsoft.com/office/spreadsheetml/2009/9/main" objectType="CheckBox" fmlaLink="$E$70" lockText="1" noThreeD="1"/>
</file>

<file path=xl/ctrlProps/ctrlProp93.xml><?xml version="1.0" encoding="utf-8"?>
<formControlPr xmlns="http://schemas.microsoft.com/office/spreadsheetml/2009/9/main" objectType="CheckBox" fmlaLink="$E$73" lockText="1" noThreeD="1"/>
</file>

<file path=xl/ctrlProps/ctrlProp94.xml><?xml version="1.0" encoding="utf-8"?>
<formControlPr xmlns="http://schemas.microsoft.com/office/spreadsheetml/2009/9/main" objectType="CheckBox" fmlaLink="$E$74" lockText="1" noThreeD="1"/>
</file>

<file path=xl/ctrlProps/ctrlProp95.xml><?xml version="1.0" encoding="utf-8"?>
<formControlPr xmlns="http://schemas.microsoft.com/office/spreadsheetml/2009/9/main" objectType="CheckBox" fmlaLink="$E$75" lockText="1" noThreeD="1"/>
</file>

<file path=xl/ctrlProps/ctrlProp96.xml><?xml version="1.0" encoding="utf-8"?>
<formControlPr xmlns="http://schemas.microsoft.com/office/spreadsheetml/2009/9/main" objectType="CheckBox" fmlaLink="$E$76" lockText="1" noThreeD="1"/>
</file>

<file path=xl/ctrlProps/ctrlProp97.xml><?xml version="1.0" encoding="utf-8"?>
<formControlPr xmlns="http://schemas.microsoft.com/office/spreadsheetml/2009/9/main" objectType="CheckBox" fmlaLink="$E$77" lockText="1" noThreeD="1"/>
</file>

<file path=xl/ctrlProps/ctrlProp98.xml><?xml version="1.0" encoding="utf-8"?>
<formControlPr xmlns="http://schemas.microsoft.com/office/spreadsheetml/2009/9/main" objectType="CheckBox" fmlaLink="$E$78" lockText="1" noThreeD="1"/>
</file>

<file path=xl/ctrlProps/ctrlProp99.xml><?xml version="1.0" encoding="utf-8"?>
<formControlPr xmlns="http://schemas.microsoft.com/office/spreadsheetml/2009/9/main" objectType="CheckBox" fmlaLink="$E$7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166688</xdr:colOff>
          <xdr:row>7</xdr:row>
          <xdr:rowOff>0</xdr:rowOff>
        </xdr:from>
        <xdr:to>
          <xdr:col>3</xdr:col>
          <xdr:colOff>442913</xdr:colOff>
          <xdr:row>8</xdr:row>
          <xdr:rowOff>23813</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xmlns=""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xdr:row>
          <xdr:rowOff>0</xdr:rowOff>
        </xdr:from>
        <xdr:to>
          <xdr:col>3</xdr:col>
          <xdr:colOff>442913</xdr:colOff>
          <xdr:row>14</xdr:row>
          <xdr:rowOff>23813</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xmlns="" id="{00000000-0008-0000-0100-00001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8</xdr:row>
          <xdr:rowOff>0</xdr:rowOff>
        </xdr:from>
        <xdr:to>
          <xdr:col>3</xdr:col>
          <xdr:colOff>442913</xdr:colOff>
          <xdr:row>9</xdr:row>
          <xdr:rowOff>23813</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xmlns="" id="{00000000-0008-0000-0100-00003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9</xdr:row>
          <xdr:rowOff>0</xdr:rowOff>
        </xdr:from>
        <xdr:to>
          <xdr:col>3</xdr:col>
          <xdr:colOff>442913</xdr:colOff>
          <xdr:row>10</xdr:row>
          <xdr:rowOff>23813</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xmlns="" id="{00000000-0008-0000-0100-00003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10</xdr:row>
          <xdr:rowOff>0</xdr:rowOff>
        </xdr:from>
        <xdr:to>
          <xdr:col>3</xdr:col>
          <xdr:colOff>442913</xdr:colOff>
          <xdr:row>11</xdr:row>
          <xdr:rowOff>23813</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xmlns="" id="{00000000-0008-0000-0100-00003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xdr:row>
          <xdr:rowOff>0</xdr:rowOff>
        </xdr:from>
        <xdr:to>
          <xdr:col>3</xdr:col>
          <xdr:colOff>442913</xdr:colOff>
          <xdr:row>15</xdr:row>
          <xdr:rowOff>23813</xdr:rowOff>
        </xdr:to>
        <xdr:sp macro="" textlink="">
          <xdr:nvSpPr>
            <xdr:cNvPr id="28741" name="Check Box 69" hidden="1">
              <a:extLst>
                <a:ext uri="{63B3BB69-23CF-44E3-9099-C40C66FF867C}">
                  <a14:compatExt spid="_x0000_s28741"/>
                </a:ext>
                <a:ext uri="{FF2B5EF4-FFF2-40B4-BE49-F238E27FC236}">
                  <a16:creationId xmlns:a16="http://schemas.microsoft.com/office/drawing/2014/main" xmlns="" id="{00000000-0008-0000-0100-00004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15</xdr:row>
          <xdr:rowOff>0</xdr:rowOff>
        </xdr:from>
        <xdr:to>
          <xdr:col>3</xdr:col>
          <xdr:colOff>442913</xdr:colOff>
          <xdr:row>16</xdr:row>
          <xdr:rowOff>23813</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xmlns=""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16</xdr:row>
          <xdr:rowOff>0</xdr:rowOff>
        </xdr:from>
        <xdr:to>
          <xdr:col>3</xdr:col>
          <xdr:colOff>442913</xdr:colOff>
          <xdr:row>17</xdr:row>
          <xdr:rowOff>23813</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xmlns=""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17</xdr:row>
          <xdr:rowOff>0</xdr:rowOff>
        </xdr:from>
        <xdr:to>
          <xdr:col>3</xdr:col>
          <xdr:colOff>442913</xdr:colOff>
          <xdr:row>18</xdr:row>
          <xdr:rowOff>23813</xdr:rowOff>
        </xdr:to>
        <xdr:sp macro="" textlink="">
          <xdr:nvSpPr>
            <xdr:cNvPr id="28744" name="Check Box 72" hidden="1">
              <a:extLst>
                <a:ext uri="{63B3BB69-23CF-44E3-9099-C40C66FF867C}">
                  <a14:compatExt spid="_x0000_s28744"/>
                </a:ext>
                <a:ext uri="{FF2B5EF4-FFF2-40B4-BE49-F238E27FC236}">
                  <a16:creationId xmlns:a16="http://schemas.microsoft.com/office/drawing/2014/main" xmlns="" id="{00000000-0008-0000-0100-00004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18</xdr:row>
          <xdr:rowOff>0</xdr:rowOff>
        </xdr:from>
        <xdr:to>
          <xdr:col>3</xdr:col>
          <xdr:colOff>442913</xdr:colOff>
          <xdr:row>19</xdr:row>
          <xdr:rowOff>23813</xdr:rowOff>
        </xdr:to>
        <xdr:sp macro="" textlink="">
          <xdr:nvSpPr>
            <xdr:cNvPr id="28745" name="Check Box 73" hidden="1">
              <a:extLst>
                <a:ext uri="{63B3BB69-23CF-44E3-9099-C40C66FF867C}">
                  <a14:compatExt spid="_x0000_s28745"/>
                </a:ext>
                <a:ext uri="{FF2B5EF4-FFF2-40B4-BE49-F238E27FC236}">
                  <a16:creationId xmlns:a16="http://schemas.microsoft.com/office/drawing/2014/main" xmlns="" id="{00000000-0008-0000-0100-00004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19</xdr:row>
          <xdr:rowOff>0</xdr:rowOff>
        </xdr:from>
        <xdr:to>
          <xdr:col>3</xdr:col>
          <xdr:colOff>442913</xdr:colOff>
          <xdr:row>20</xdr:row>
          <xdr:rowOff>23813</xdr:rowOff>
        </xdr:to>
        <xdr:sp macro="" textlink="">
          <xdr:nvSpPr>
            <xdr:cNvPr id="28746" name="Check Box 74" hidden="1">
              <a:extLst>
                <a:ext uri="{63B3BB69-23CF-44E3-9099-C40C66FF867C}">
                  <a14:compatExt spid="_x0000_s28746"/>
                </a:ext>
                <a:ext uri="{FF2B5EF4-FFF2-40B4-BE49-F238E27FC236}">
                  <a16:creationId xmlns:a16="http://schemas.microsoft.com/office/drawing/2014/main" xmlns="" id="{00000000-0008-0000-0100-00004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20</xdr:row>
          <xdr:rowOff>0</xdr:rowOff>
        </xdr:from>
        <xdr:to>
          <xdr:col>3</xdr:col>
          <xdr:colOff>442913</xdr:colOff>
          <xdr:row>21</xdr:row>
          <xdr:rowOff>23813</xdr:rowOff>
        </xdr:to>
        <xdr:sp macro="" textlink="">
          <xdr:nvSpPr>
            <xdr:cNvPr id="28747" name="Check Box 75" hidden="1">
              <a:extLst>
                <a:ext uri="{63B3BB69-23CF-44E3-9099-C40C66FF867C}">
                  <a14:compatExt spid="_x0000_s28747"/>
                </a:ext>
                <a:ext uri="{FF2B5EF4-FFF2-40B4-BE49-F238E27FC236}">
                  <a16:creationId xmlns:a16="http://schemas.microsoft.com/office/drawing/2014/main" xmlns="" id="{00000000-0008-0000-0100-00004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21</xdr:row>
          <xdr:rowOff>0</xdr:rowOff>
        </xdr:from>
        <xdr:to>
          <xdr:col>3</xdr:col>
          <xdr:colOff>442913</xdr:colOff>
          <xdr:row>22</xdr:row>
          <xdr:rowOff>23813</xdr:rowOff>
        </xdr:to>
        <xdr:sp macro="" textlink="">
          <xdr:nvSpPr>
            <xdr:cNvPr id="28748" name="Check Box 76" hidden="1">
              <a:extLst>
                <a:ext uri="{63B3BB69-23CF-44E3-9099-C40C66FF867C}">
                  <a14:compatExt spid="_x0000_s28748"/>
                </a:ext>
                <a:ext uri="{FF2B5EF4-FFF2-40B4-BE49-F238E27FC236}">
                  <a16:creationId xmlns:a16="http://schemas.microsoft.com/office/drawing/2014/main" xmlns="" id="{00000000-0008-0000-0100-00004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22</xdr:row>
          <xdr:rowOff>0</xdr:rowOff>
        </xdr:from>
        <xdr:to>
          <xdr:col>3</xdr:col>
          <xdr:colOff>442913</xdr:colOff>
          <xdr:row>23</xdr:row>
          <xdr:rowOff>38100</xdr:rowOff>
        </xdr:to>
        <xdr:sp macro="" textlink="">
          <xdr:nvSpPr>
            <xdr:cNvPr id="28749" name="Check Box 77" hidden="1">
              <a:extLst>
                <a:ext uri="{63B3BB69-23CF-44E3-9099-C40C66FF867C}">
                  <a14:compatExt spid="_x0000_s28749"/>
                </a:ext>
                <a:ext uri="{FF2B5EF4-FFF2-40B4-BE49-F238E27FC236}">
                  <a16:creationId xmlns:a16="http://schemas.microsoft.com/office/drawing/2014/main" xmlns="" id="{00000000-0008-0000-0100-00004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25</xdr:row>
          <xdr:rowOff>0</xdr:rowOff>
        </xdr:from>
        <xdr:to>
          <xdr:col>3</xdr:col>
          <xdr:colOff>442913</xdr:colOff>
          <xdr:row>26</xdr:row>
          <xdr:rowOff>23813</xdr:rowOff>
        </xdr:to>
        <xdr:sp macro="" textlink="">
          <xdr:nvSpPr>
            <xdr:cNvPr id="28751" name="Check Box 79" hidden="1">
              <a:extLst>
                <a:ext uri="{63B3BB69-23CF-44E3-9099-C40C66FF867C}">
                  <a14:compatExt spid="_x0000_s28751"/>
                </a:ext>
                <a:ext uri="{FF2B5EF4-FFF2-40B4-BE49-F238E27FC236}">
                  <a16:creationId xmlns:a16="http://schemas.microsoft.com/office/drawing/2014/main" xmlns="" id="{00000000-0008-0000-0100-00004F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26</xdr:row>
          <xdr:rowOff>0</xdr:rowOff>
        </xdr:from>
        <xdr:to>
          <xdr:col>3</xdr:col>
          <xdr:colOff>442913</xdr:colOff>
          <xdr:row>27</xdr:row>
          <xdr:rowOff>23813</xdr:rowOff>
        </xdr:to>
        <xdr:sp macro="" textlink="">
          <xdr:nvSpPr>
            <xdr:cNvPr id="28756" name="Check Box 84" hidden="1">
              <a:extLst>
                <a:ext uri="{63B3BB69-23CF-44E3-9099-C40C66FF867C}">
                  <a14:compatExt spid="_x0000_s28756"/>
                </a:ext>
                <a:ext uri="{FF2B5EF4-FFF2-40B4-BE49-F238E27FC236}">
                  <a16:creationId xmlns:a16="http://schemas.microsoft.com/office/drawing/2014/main" xmlns="" id="{00000000-0008-0000-0100-00005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27</xdr:row>
          <xdr:rowOff>0</xdr:rowOff>
        </xdr:from>
        <xdr:to>
          <xdr:col>3</xdr:col>
          <xdr:colOff>442913</xdr:colOff>
          <xdr:row>28</xdr:row>
          <xdr:rowOff>23813</xdr:rowOff>
        </xdr:to>
        <xdr:sp macro="" textlink="">
          <xdr:nvSpPr>
            <xdr:cNvPr id="28757" name="Check Box 85" hidden="1">
              <a:extLst>
                <a:ext uri="{63B3BB69-23CF-44E3-9099-C40C66FF867C}">
                  <a14:compatExt spid="_x0000_s28757"/>
                </a:ext>
                <a:ext uri="{FF2B5EF4-FFF2-40B4-BE49-F238E27FC236}">
                  <a16:creationId xmlns:a16="http://schemas.microsoft.com/office/drawing/2014/main" xmlns="" id="{00000000-0008-0000-0100-00005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28</xdr:row>
          <xdr:rowOff>0</xdr:rowOff>
        </xdr:from>
        <xdr:to>
          <xdr:col>3</xdr:col>
          <xdr:colOff>442913</xdr:colOff>
          <xdr:row>29</xdr:row>
          <xdr:rowOff>23813</xdr:rowOff>
        </xdr:to>
        <xdr:sp macro="" textlink="">
          <xdr:nvSpPr>
            <xdr:cNvPr id="28758" name="Check Box 86" hidden="1">
              <a:extLst>
                <a:ext uri="{63B3BB69-23CF-44E3-9099-C40C66FF867C}">
                  <a14:compatExt spid="_x0000_s28758"/>
                </a:ext>
                <a:ext uri="{FF2B5EF4-FFF2-40B4-BE49-F238E27FC236}">
                  <a16:creationId xmlns:a16="http://schemas.microsoft.com/office/drawing/2014/main" xmlns="" id="{00000000-0008-0000-0100-00005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29</xdr:row>
          <xdr:rowOff>0</xdr:rowOff>
        </xdr:from>
        <xdr:to>
          <xdr:col>3</xdr:col>
          <xdr:colOff>442913</xdr:colOff>
          <xdr:row>30</xdr:row>
          <xdr:rowOff>23813</xdr:rowOff>
        </xdr:to>
        <xdr:sp macro="" textlink="">
          <xdr:nvSpPr>
            <xdr:cNvPr id="28759" name="Check Box 87" hidden="1">
              <a:extLst>
                <a:ext uri="{63B3BB69-23CF-44E3-9099-C40C66FF867C}">
                  <a14:compatExt spid="_x0000_s28759"/>
                </a:ext>
                <a:ext uri="{FF2B5EF4-FFF2-40B4-BE49-F238E27FC236}">
                  <a16:creationId xmlns:a16="http://schemas.microsoft.com/office/drawing/2014/main" xmlns="" id="{00000000-0008-0000-0100-00005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32</xdr:row>
          <xdr:rowOff>0</xdr:rowOff>
        </xdr:from>
        <xdr:to>
          <xdr:col>3</xdr:col>
          <xdr:colOff>442913</xdr:colOff>
          <xdr:row>33</xdr:row>
          <xdr:rowOff>23813</xdr:rowOff>
        </xdr:to>
        <xdr:sp macro="" textlink="">
          <xdr:nvSpPr>
            <xdr:cNvPr id="28761" name="Check Box 89" hidden="1">
              <a:extLst>
                <a:ext uri="{63B3BB69-23CF-44E3-9099-C40C66FF867C}">
                  <a14:compatExt spid="_x0000_s28761"/>
                </a:ext>
                <a:ext uri="{FF2B5EF4-FFF2-40B4-BE49-F238E27FC236}">
                  <a16:creationId xmlns:a16="http://schemas.microsoft.com/office/drawing/2014/main" xmlns="" id="{00000000-0008-0000-0100-00005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33</xdr:row>
          <xdr:rowOff>0</xdr:rowOff>
        </xdr:from>
        <xdr:to>
          <xdr:col>3</xdr:col>
          <xdr:colOff>442913</xdr:colOff>
          <xdr:row>34</xdr:row>
          <xdr:rowOff>23813</xdr:rowOff>
        </xdr:to>
        <xdr:sp macro="" textlink="">
          <xdr:nvSpPr>
            <xdr:cNvPr id="28772" name="Check Box 100" hidden="1">
              <a:extLst>
                <a:ext uri="{63B3BB69-23CF-44E3-9099-C40C66FF867C}">
                  <a14:compatExt spid="_x0000_s28772"/>
                </a:ext>
                <a:ext uri="{FF2B5EF4-FFF2-40B4-BE49-F238E27FC236}">
                  <a16:creationId xmlns:a16="http://schemas.microsoft.com/office/drawing/2014/main" xmlns="" id="{00000000-0008-0000-0100-00006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34</xdr:row>
          <xdr:rowOff>0</xdr:rowOff>
        </xdr:from>
        <xdr:to>
          <xdr:col>3</xdr:col>
          <xdr:colOff>442913</xdr:colOff>
          <xdr:row>35</xdr:row>
          <xdr:rowOff>23813</xdr:rowOff>
        </xdr:to>
        <xdr:sp macro="" textlink="">
          <xdr:nvSpPr>
            <xdr:cNvPr id="28773" name="Check Box 101" hidden="1">
              <a:extLst>
                <a:ext uri="{63B3BB69-23CF-44E3-9099-C40C66FF867C}">
                  <a14:compatExt spid="_x0000_s28773"/>
                </a:ext>
                <a:ext uri="{FF2B5EF4-FFF2-40B4-BE49-F238E27FC236}">
                  <a16:creationId xmlns:a16="http://schemas.microsoft.com/office/drawing/2014/main" xmlns="" id="{00000000-0008-0000-0100-00006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35</xdr:row>
          <xdr:rowOff>0</xdr:rowOff>
        </xdr:from>
        <xdr:to>
          <xdr:col>3</xdr:col>
          <xdr:colOff>442913</xdr:colOff>
          <xdr:row>36</xdr:row>
          <xdr:rowOff>23813</xdr:rowOff>
        </xdr:to>
        <xdr:sp macro="" textlink="">
          <xdr:nvSpPr>
            <xdr:cNvPr id="28774" name="Check Box 102" hidden="1">
              <a:extLst>
                <a:ext uri="{63B3BB69-23CF-44E3-9099-C40C66FF867C}">
                  <a14:compatExt spid="_x0000_s28774"/>
                </a:ext>
                <a:ext uri="{FF2B5EF4-FFF2-40B4-BE49-F238E27FC236}">
                  <a16:creationId xmlns:a16="http://schemas.microsoft.com/office/drawing/2014/main" xmlns="" id="{00000000-0008-0000-0100-00006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36</xdr:row>
          <xdr:rowOff>0</xdr:rowOff>
        </xdr:from>
        <xdr:to>
          <xdr:col>3</xdr:col>
          <xdr:colOff>442913</xdr:colOff>
          <xdr:row>37</xdr:row>
          <xdr:rowOff>23813</xdr:rowOff>
        </xdr:to>
        <xdr:sp macro="" textlink="">
          <xdr:nvSpPr>
            <xdr:cNvPr id="28775" name="Check Box 103" hidden="1">
              <a:extLst>
                <a:ext uri="{63B3BB69-23CF-44E3-9099-C40C66FF867C}">
                  <a14:compatExt spid="_x0000_s28775"/>
                </a:ext>
                <a:ext uri="{FF2B5EF4-FFF2-40B4-BE49-F238E27FC236}">
                  <a16:creationId xmlns:a16="http://schemas.microsoft.com/office/drawing/2014/main" xmlns="" id="{00000000-0008-0000-0100-00006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37</xdr:row>
          <xdr:rowOff>0</xdr:rowOff>
        </xdr:from>
        <xdr:to>
          <xdr:col>3</xdr:col>
          <xdr:colOff>442913</xdr:colOff>
          <xdr:row>38</xdr:row>
          <xdr:rowOff>23813</xdr:rowOff>
        </xdr:to>
        <xdr:sp macro="" textlink="">
          <xdr:nvSpPr>
            <xdr:cNvPr id="28776" name="Check Box 104" hidden="1">
              <a:extLst>
                <a:ext uri="{63B3BB69-23CF-44E3-9099-C40C66FF867C}">
                  <a14:compatExt spid="_x0000_s28776"/>
                </a:ext>
                <a:ext uri="{FF2B5EF4-FFF2-40B4-BE49-F238E27FC236}">
                  <a16:creationId xmlns:a16="http://schemas.microsoft.com/office/drawing/2014/main" xmlns="" id="{00000000-0008-0000-0100-00006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38</xdr:row>
          <xdr:rowOff>0</xdr:rowOff>
        </xdr:from>
        <xdr:to>
          <xdr:col>3</xdr:col>
          <xdr:colOff>442913</xdr:colOff>
          <xdr:row>39</xdr:row>
          <xdr:rowOff>23813</xdr:rowOff>
        </xdr:to>
        <xdr:sp macro="" textlink="">
          <xdr:nvSpPr>
            <xdr:cNvPr id="28777" name="Check Box 105" hidden="1">
              <a:extLst>
                <a:ext uri="{63B3BB69-23CF-44E3-9099-C40C66FF867C}">
                  <a14:compatExt spid="_x0000_s28777"/>
                </a:ext>
                <a:ext uri="{FF2B5EF4-FFF2-40B4-BE49-F238E27FC236}">
                  <a16:creationId xmlns:a16="http://schemas.microsoft.com/office/drawing/2014/main" xmlns="" id="{00000000-0008-0000-0100-00006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39</xdr:row>
          <xdr:rowOff>0</xdr:rowOff>
        </xdr:from>
        <xdr:to>
          <xdr:col>3</xdr:col>
          <xdr:colOff>442913</xdr:colOff>
          <xdr:row>40</xdr:row>
          <xdr:rowOff>23813</xdr:rowOff>
        </xdr:to>
        <xdr:sp macro="" textlink="">
          <xdr:nvSpPr>
            <xdr:cNvPr id="28778" name="Check Box 106" hidden="1">
              <a:extLst>
                <a:ext uri="{63B3BB69-23CF-44E3-9099-C40C66FF867C}">
                  <a14:compatExt spid="_x0000_s28778"/>
                </a:ext>
                <a:ext uri="{FF2B5EF4-FFF2-40B4-BE49-F238E27FC236}">
                  <a16:creationId xmlns:a16="http://schemas.microsoft.com/office/drawing/2014/main" xmlns="" id="{00000000-0008-0000-0100-00006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40</xdr:row>
          <xdr:rowOff>0</xdr:rowOff>
        </xdr:from>
        <xdr:to>
          <xdr:col>3</xdr:col>
          <xdr:colOff>442913</xdr:colOff>
          <xdr:row>41</xdr:row>
          <xdr:rowOff>23813</xdr:rowOff>
        </xdr:to>
        <xdr:sp macro="" textlink="">
          <xdr:nvSpPr>
            <xdr:cNvPr id="28779" name="Check Box 107" hidden="1">
              <a:extLst>
                <a:ext uri="{63B3BB69-23CF-44E3-9099-C40C66FF867C}">
                  <a14:compatExt spid="_x0000_s28779"/>
                </a:ext>
                <a:ext uri="{FF2B5EF4-FFF2-40B4-BE49-F238E27FC236}">
                  <a16:creationId xmlns:a16="http://schemas.microsoft.com/office/drawing/2014/main" xmlns="" id="{00000000-0008-0000-0100-00006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41</xdr:row>
          <xdr:rowOff>0</xdr:rowOff>
        </xdr:from>
        <xdr:to>
          <xdr:col>3</xdr:col>
          <xdr:colOff>442913</xdr:colOff>
          <xdr:row>42</xdr:row>
          <xdr:rowOff>23813</xdr:rowOff>
        </xdr:to>
        <xdr:sp macro="" textlink="">
          <xdr:nvSpPr>
            <xdr:cNvPr id="28780" name="Check Box 108" hidden="1">
              <a:extLst>
                <a:ext uri="{63B3BB69-23CF-44E3-9099-C40C66FF867C}">
                  <a14:compatExt spid="_x0000_s28780"/>
                </a:ext>
                <a:ext uri="{FF2B5EF4-FFF2-40B4-BE49-F238E27FC236}">
                  <a16:creationId xmlns:a16="http://schemas.microsoft.com/office/drawing/2014/main" xmlns="" id="{00000000-0008-0000-0100-00006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42</xdr:row>
          <xdr:rowOff>0</xdr:rowOff>
        </xdr:from>
        <xdr:to>
          <xdr:col>3</xdr:col>
          <xdr:colOff>442913</xdr:colOff>
          <xdr:row>43</xdr:row>
          <xdr:rowOff>23813</xdr:rowOff>
        </xdr:to>
        <xdr:sp macro="" textlink="">
          <xdr:nvSpPr>
            <xdr:cNvPr id="28781" name="Check Box 109" hidden="1">
              <a:extLst>
                <a:ext uri="{63B3BB69-23CF-44E3-9099-C40C66FF867C}">
                  <a14:compatExt spid="_x0000_s28781"/>
                </a:ext>
                <a:ext uri="{FF2B5EF4-FFF2-40B4-BE49-F238E27FC236}">
                  <a16:creationId xmlns:a16="http://schemas.microsoft.com/office/drawing/2014/main" xmlns="" id="{00000000-0008-0000-0100-00006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166688</xdr:colOff>
          <xdr:row>34</xdr:row>
          <xdr:rowOff>14288</xdr:rowOff>
        </xdr:from>
        <xdr:to>
          <xdr:col>3</xdr:col>
          <xdr:colOff>442913</xdr:colOff>
          <xdr:row>35</xdr:row>
          <xdr:rowOff>38100</xdr:rowOff>
        </xdr:to>
        <xdr:sp macro="" textlink="">
          <xdr:nvSpPr>
            <xdr:cNvPr id="26813" name="Check Box 189" hidden="1">
              <a:extLst>
                <a:ext uri="{63B3BB69-23CF-44E3-9099-C40C66FF867C}">
                  <a14:compatExt spid="_x0000_s26813"/>
                </a:ext>
                <a:ext uri="{FF2B5EF4-FFF2-40B4-BE49-F238E27FC236}">
                  <a16:creationId xmlns:a16="http://schemas.microsoft.com/office/drawing/2014/main" xmlns="" id="{00000000-0008-0000-0200-0000BD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33</xdr:row>
          <xdr:rowOff>14288</xdr:rowOff>
        </xdr:from>
        <xdr:to>
          <xdr:col>3</xdr:col>
          <xdr:colOff>442913</xdr:colOff>
          <xdr:row>34</xdr:row>
          <xdr:rowOff>38100</xdr:rowOff>
        </xdr:to>
        <xdr:sp macro="" textlink="">
          <xdr:nvSpPr>
            <xdr:cNvPr id="26814" name="Check Box 190" hidden="1">
              <a:extLst>
                <a:ext uri="{63B3BB69-23CF-44E3-9099-C40C66FF867C}">
                  <a14:compatExt spid="_x0000_s26814"/>
                </a:ext>
                <a:ext uri="{FF2B5EF4-FFF2-40B4-BE49-F238E27FC236}">
                  <a16:creationId xmlns:a16="http://schemas.microsoft.com/office/drawing/2014/main" xmlns="" id="{00000000-0008-0000-0200-0000BE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35</xdr:row>
          <xdr:rowOff>14288</xdr:rowOff>
        </xdr:from>
        <xdr:to>
          <xdr:col>3</xdr:col>
          <xdr:colOff>442913</xdr:colOff>
          <xdr:row>36</xdr:row>
          <xdr:rowOff>38100</xdr:rowOff>
        </xdr:to>
        <xdr:sp macro="" textlink="">
          <xdr:nvSpPr>
            <xdr:cNvPr id="26835" name="Check Box 211" hidden="1">
              <a:extLst>
                <a:ext uri="{63B3BB69-23CF-44E3-9099-C40C66FF867C}">
                  <a14:compatExt spid="_x0000_s26835"/>
                </a:ext>
                <a:ext uri="{FF2B5EF4-FFF2-40B4-BE49-F238E27FC236}">
                  <a16:creationId xmlns:a16="http://schemas.microsoft.com/office/drawing/2014/main" xmlns="" id="{00000000-0008-0000-0200-0000D3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36</xdr:row>
          <xdr:rowOff>14288</xdr:rowOff>
        </xdr:from>
        <xdr:to>
          <xdr:col>3</xdr:col>
          <xdr:colOff>442913</xdr:colOff>
          <xdr:row>37</xdr:row>
          <xdr:rowOff>38100</xdr:rowOff>
        </xdr:to>
        <xdr:sp macro="" textlink="">
          <xdr:nvSpPr>
            <xdr:cNvPr id="26837" name="Check Box 213" hidden="1">
              <a:extLst>
                <a:ext uri="{63B3BB69-23CF-44E3-9099-C40C66FF867C}">
                  <a14:compatExt spid="_x0000_s26837"/>
                </a:ext>
                <a:ext uri="{FF2B5EF4-FFF2-40B4-BE49-F238E27FC236}">
                  <a16:creationId xmlns:a16="http://schemas.microsoft.com/office/drawing/2014/main" xmlns="" id="{00000000-0008-0000-0200-0000D5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37</xdr:row>
          <xdr:rowOff>14288</xdr:rowOff>
        </xdr:from>
        <xdr:to>
          <xdr:col>3</xdr:col>
          <xdr:colOff>442913</xdr:colOff>
          <xdr:row>38</xdr:row>
          <xdr:rowOff>38100</xdr:rowOff>
        </xdr:to>
        <xdr:sp macro="" textlink="">
          <xdr:nvSpPr>
            <xdr:cNvPr id="26840" name="Check Box 216" hidden="1">
              <a:extLst>
                <a:ext uri="{63B3BB69-23CF-44E3-9099-C40C66FF867C}">
                  <a14:compatExt spid="_x0000_s26840"/>
                </a:ext>
                <a:ext uri="{FF2B5EF4-FFF2-40B4-BE49-F238E27FC236}">
                  <a16:creationId xmlns:a16="http://schemas.microsoft.com/office/drawing/2014/main" xmlns="" id="{00000000-0008-0000-0200-0000D8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38</xdr:row>
          <xdr:rowOff>14288</xdr:rowOff>
        </xdr:from>
        <xdr:to>
          <xdr:col>3</xdr:col>
          <xdr:colOff>442913</xdr:colOff>
          <xdr:row>39</xdr:row>
          <xdr:rowOff>38100</xdr:rowOff>
        </xdr:to>
        <xdr:sp macro="" textlink="">
          <xdr:nvSpPr>
            <xdr:cNvPr id="26843" name="Check Box 219" hidden="1">
              <a:extLst>
                <a:ext uri="{63B3BB69-23CF-44E3-9099-C40C66FF867C}">
                  <a14:compatExt spid="_x0000_s26843"/>
                </a:ext>
                <a:ext uri="{FF2B5EF4-FFF2-40B4-BE49-F238E27FC236}">
                  <a16:creationId xmlns:a16="http://schemas.microsoft.com/office/drawing/2014/main" xmlns="" id="{00000000-0008-0000-0200-0000DB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39</xdr:row>
          <xdr:rowOff>14288</xdr:rowOff>
        </xdr:from>
        <xdr:to>
          <xdr:col>3</xdr:col>
          <xdr:colOff>442913</xdr:colOff>
          <xdr:row>40</xdr:row>
          <xdr:rowOff>38100</xdr:rowOff>
        </xdr:to>
        <xdr:sp macro="" textlink="">
          <xdr:nvSpPr>
            <xdr:cNvPr id="26846" name="Check Box 222" hidden="1">
              <a:extLst>
                <a:ext uri="{63B3BB69-23CF-44E3-9099-C40C66FF867C}">
                  <a14:compatExt spid="_x0000_s26846"/>
                </a:ext>
                <a:ext uri="{FF2B5EF4-FFF2-40B4-BE49-F238E27FC236}">
                  <a16:creationId xmlns:a16="http://schemas.microsoft.com/office/drawing/2014/main" xmlns="" id="{00000000-0008-0000-0200-0000DE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40</xdr:row>
          <xdr:rowOff>14288</xdr:rowOff>
        </xdr:from>
        <xdr:to>
          <xdr:col>3</xdr:col>
          <xdr:colOff>442913</xdr:colOff>
          <xdr:row>41</xdr:row>
          <xdr:rowOff>38100</xdr:rowOff>
        </xdr:to>
        <xdr:sp macro="" textlink="">
          <xdr:nvSpPr>
            <xdr:cNvPr id="26849" name="Check Box 225" hidden="1">
              <a:extLst>
                <a:ext uri="{63B3BB69-23CF-44E3-9099-C40C66FF867C}">
                  <a14:compatExt spid="_x0000_s26849"/>
                </a:ext>
                <a:ext uri="{FF2B5EF4-FFF2-40B4-BE49-F238E27FC236}">
                  <a16:creationId xmlns:a16="http://schemas.microsoft.com/office/drawing/2014/main" xmlns="" id="{00000000-0008-0000-0200-0000E1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41</xdr:row>
          <xdr:rowOff>14288</xdr:rowOff>
        </xdr:from>
        <xdr:to>
          <xdr:col>3</xdr:col>
          <xdr:colOff>442913</xdr:colOff>
          <xdr:row>42</xdr:row>
          <xdr:rowOff>38100</xdr:rowOff>
        </xdr:to>
        <xdr:sp macro="" textlink="">
          <xdr:nvSpPr>
            <xdr:cNvPr id="26852" name="Check Box 228" hidden="1">
              <a:extLst>
                <a:ext uri="{63B3BB69-23CF-44E3-9099-C40C66FF867C}">
                  <a14:compatExt spid="_x0000_s26852"/>
                </a:ext>
                <a:ext uri="{FF2B5EF4-FFF2-40B4-BE49-F238E27FC236}">
                  <a16:creationId xmlns:a16="http://schemas.microsoft.com/office/drawing/2014/main" xmlns="" id="{00000000-0008-0000-0200-0000E4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90488</xdr:colOff>
          <xdr:row>6</xdr:row>
          <xdr:rowOff>381000</xdr:rowOff>
        </xdr:from>
        <xdr:to>
          <xdr:col>3</xdr:col>
          <xdr:colOff>509588</xdr:colOff>
          <xdr:row>7</xdr:row>
          <xdr:rowOff>342900</xdr:rowOff>
        </xdr:to>
        <xdr:sp macro="" textlink="">
          <xdr:nvSpPr>
            <xdr:cNvPr id="14638" name="Check Box 302" hidden="1">
              <a:extLst>
                <a:ext uri="{63B3BB69-23CF-44E3-9099-C40C66FF867C}">
                  <a14:compatExt spid="_x0000_s14638"/>
                </a:ext>
                <a:ext uri="{FF2B5EF4-FFF2-40B4-BE49-F238E27FC236}">
                  <a16:creationId xmlns:a16="http://schemas.microsoft.com/office/drawing/2014/main" xmlns="" id="{00000000-0008-0000-0300-00002E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7</xdr:row>
          <xdr:rowOff>381000</xdr:rowOff>
        </xdr:from>
        <xdr:to>
          <xdr:col>3</xdr:col>
          <xdr:colOff>509588</xdr:colOff>
          <xdr:row>8</xdr:row>
          <xdr:rowOff>342900</xdr:rowOff>
        </xdr:to>
        <xdr:sp macro="" textlink="">
          <xdr:nvSpPr>
            <xdr:cNvPr id="14639" name="Check Box 303" hidden="1">
              <a:extLst>
                <a:ext uri="{63B3BB69-23CF-44E3-9099-C40C66FF867C}">
                  <a14:compatExt spid="_x0000_s14639"/>
                </a:ext>
                <a:ext uri="{FF2B5EF4-FFF2-40B4-BE49-F238E27FC236}">
                  <a16:creationId xmlns:a16="http://schemas.microsoft.com/office/drawing/2014/main" xmlns="" id="{00000000-0008-0000-0300-00002F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8</xdr:row>
          <xdr:rowOff>381000</xdr:rowOff>
        </xdr:from>
        <xdr:to>
          <xdr:col>3</xdr:col>
          <xdr:colOff>509588</xdr:colOff>
          <xdr:row>9</xdr:row>
          <xdr:rowOff>342900</xdr:rowOff>
        </xdr:to>
        <xdr:sp macro="" textlink="">
          <xdr:nvSpPr>
            <xdr:cNvPr id="14640" name="Check Box 304" hidden="1">
              <a:extLst>
                <a:ext uri="{63B3BB69-23CF-44E3-9099-C40C66FF867C}">
                  <a14:compatExt spid="_x0000_s14640"/>
                </a:ext>
                <a:ext uri="{FF2B5EF4-FFF2-40B4-BE49-F238E27FC236}">
                  <a16:creationId xmlns:a16="http://schemas.microsoft.com/office/drawing/2014/main" xmlns="" id="{00000000-0008-0000-0300-000030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9</xdr:row>
          <xdr:rowOff>381000</xdr:rowOff>
        </xdr:from>
        <xdr:to>
          <xdr:col>3</xdr:col>
          <xdr:colOff>509588</xdr:colOff>
          <xdr:row>10</xdr:row>
          <xdr:rowOff>342900</xdr:rowOff>
        </xdr:to>
        <xdr:sp macro="" textlink="">
          <xdr:nvSpPr>
            <xdr:cNvPr id="14641" name="Check Box 305" hidden="1">
              <a:extLst>
                <a:ext uri="{63B3BB69-23CF-44E3-9099-C40C66FF867C}">
                  <a14:compatExt spid="_x0000_s14641"/>
                </a:ext>
                <a:ext uri="{FF2B5EF4-FFF2-40B4-BE49-F238E27FC236}">
                  <a16:creationId xmlns:a16="http://schemas.microsoft.com/office/drawing/2014/main" xmlns="" id="{00000000-0008-0000-0300-000031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10</xdr:row>
          <xdr:rowOff>381000</xdr:rowOff>
        </xdr:from>
        <xdr:to>
          <xdr:col>3</xdr:col>
          <xdr:colOff>509588</xdr:colOff>
          <xdr:row>11</xdr:row>
          <xdr:rowOff>342900</xdr:rowOff>
        </xdr:to>
        <xdr:sp macro="" textlink="">
          <xdr:nvSpPr>
            <xdr:cNvPr id="14643" name="Check Box 307" hidden="1">
              <a:extLst>
                <a:ext uri="{63B3BB69-23CF-44E3-9099-C40C66FF867C}">
                  <a14:compatExt spid="_x0000_s14643"/>
                </a:ext>
                <a:ext uri="{FF2B5EF4-FFF2-40B4-BE49-F238E27FC236}">
                  <a16:creationId xmlns:a16="http://schemas.microsoft.com/office/drawing/2014/main" xmlns="" id="{00000000-0008-0000-0300-000033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13</xdr:row>
          <xdr:rowOff>381000</xdr:rowOff>
        </xdr:from>
        <xdr:to>
          <xdr:col>3</xdr:col>
          <xdr:colOff>509588</xdr:colOff>
          <xdr:row>14</xdr:row>
          <xdr:rowOff>342900</xdr:rowOff>
        </xdr:to>
        <xdr:sp macro="" textlink="">
          <xdr:nvSpPr>
            <xdr:cNvPr id="14648" name="Check Box 312" hidden="1">
              <a:extLst>
                <a:ext uri="{63B3BB69-23CF-44E3-9099-C40C66FF867C}">
                  <a14:compatExt spid="_x0000_s14648"/>
                </a:ext>
                <a:ext uri="{FF2B5EF4-FFF2-40B4-BE49-F238E27FC236}">
                  <a16:creationId xmlns:a16="http://schemas.microsoft.com/office/drawing/2014/main" xmlns="" id="{00000000-0008-0000-0300-000038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14</xdr:row>
          <xdr:rowOff>381000</xdr:rowOff>
        </xdr:from>
        <xdr:to>
          <xdr:col>3</xdr:col>
          <xdr:colOff>509588</xdr:colOff>
          <xdr:row>15</xdr:row>
          <xdr:rowOff>342900</xdr:rowOff>
        </xdr:to>
        <xdr:sp macro="" textlink="">
          <xdr:nvSpPr>
            <xdr:cNvPr id="14664" name="Check Box 328" hidden="1">
              <a:extLst>
                <a:ext uri="{63B3BB69-23CF-44E3-9099-C40C66FF867C}">
                  <a14:compatExt spid="_x0000_s14664"/>
                </a:ext>
                <a:ext uri="{FF2B5EF4-FFF2-40B4-BE49-F238E27FC236}">
                  <a16:creationId xmlns:a16="http://schemas.microsoft.com/office/drawing/2014/main" xmlns="" id="{00000000-0008-0000-0300-000048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15</xdr:row>
          <xdr:rowOff>381000</xdr:rowOff>
        </xdr:from>
        <xdr:to>
          <xdr:col>3</xdr:col>
          <xdr:colOff>509588</xdr:colOff>
          <xdr:row>16</xdr:row>
          <xdr:rowOff>342900</xdr:rowOff>
        </xdr:to>
        <xdr:sp macro="" textlink="">
          <xdr:nvSpPr>
            <xdr:cNvPr id="14665" name="Check Box 329" hidden="1">
              <a:extLst>
                <a:ext uri="{63B3BB69-23CF-44E3-9099-C40C66FF867C}">
                  <a14:compatExt spid="_x0000_s14665"/>
                </a:ext>
                <a:ext uri="{FF2B5EF4-FFF2-40B4-BE49-F238E27FC236}">
                  <a16:creationId xmlns:a16="http://schemas.microsoft.com/office/drawing/2014/main" xmlns="" id="{00000000-0008-0000-0300-000049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16</xdr:row>
          <xdr:rowOff>381000</xdr:rowOff>
        </xdr:from>
        <xdr:to>
          <xdr:col>3</xdr:col>
          <xdr:colOff>509588</xdr:colOff>
          <xdr:row>17</xdr:row>
          <xdr:rowOff>342900</xdr:rowOff>
        </xdr:to>
        <xdr:sp macro="" textlink="">
          <xdr:nvSpPr>
            <xdr:cNvPr id="14666" name="Check Box 330" hidden="1">
              <a:extLst>
                <a:ext uri="{63B3BB69-23CF-44E3-9099-C40C66FF867C}">
                  <a14:compatExt spid="_x0000_s14666"/>
                </a:ext>
                <a:ext uri="{FF2B5EF4-FFF2-40B4-BE49-F238E27FC236}">
                  <a16:creationId xmlns:a16="http://schemas.microsoft.com/office/drawing/2014/main" xmlns="" id="{00000000-0008-0000-0300-00004A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17</xdr:row>
          <xdr:rowOff>381000</xdr:rowOff>
        </xdr:from>
        <xdr:to>
          <xdr:col>3</xdr:col>
          <xdr:colOff>509588</xdr:colOff>
          <xdr:row>18</xdr:row>
          <xdr:rowOff>342900</xdr:rowOff>
        </xdr:to>
        <xdr:sp macro="" textlink="">
          <xdr:nvSpPr>
            <xdr:cNvPr id="14668" name="Check Box 332" hidden="1">
              <a:extLst>
                <a:ext uri="{63B3BB69-23CF-44E3-9099-C40C66FF867C}">
                  <a14:compatExt spid="_x0000_s14668"/>
                </a:ext>
                <a:ext uri="{FF2B5EF4-FFF2-40B4-BE49-F238E27FC236}">
                  <a16:creationId xmlns:a16="http://schemas.microsoft.com/office/drawing/2014/main" xmlns="" id="{00000000-0008-0000-0300-00004C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18</xdr:row>
          <xdr:rowOff>381000</xdr:rowOff>
        </xdr:from>
        <xdr:to>
          <xdr:col>3</xdr:col>
          <xdr:colOff>509588</xdr:colOff>
          <xdr:row>19</xdr:row>
          <xdr:rowOff>342900</xdr:rowOff>
        </xdr:to>
        <xdr:sp macro="" textlink="">
          <xdr:nvSpPr>
            <xdr:cNvPr id="14670" name="Check Box 334" hidden="1">
              <a:extLst>
                <a:ext uri="{63B3BB69-23CF-44E3-9099-C40C66FF867C}">
                  <a14:compatExt spid="_x0000_s14670"/>
                </a:ext>
                <a:ext uri="{FF2B5EF4-FFF2-40B4-BE49-F238E27FC236}">
                  <a16:creationId xmlns:a16="http://schemas.microsoft.com/office/drawing/2014/main" xmlns="" id="{00000000-0008-0000-0300-00004E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19</xdr:row>
          <xdr:rowOff>381000</xdr:rowOff>
        </xdr:from>
        <xdr:to>
          <xdr:col>3</xdr:col>
          <xdr:colOff>509588</xdr:colOff>
          <xdr:row>20</xdr:row>
          <xdr:rowOff>342900</xdr:rowOff>
        </xdr:to>
        <xdr:sp macro="" textlink="">
          <xdr:nvSpPr>
            <xdr:cNvPr id="14672" name="Check Box 336" hidden="1">
              <a:extLst>
                <a:ext uri="{63B3BB69-23CF-44E3-9099-C40C66FF867C}">
                  <a14:compatExt spid="_x0000_s14672"/>
                </a:ext>
                <a:ext uri="{FF2B5EF4-FFF2-40B4-BE49-F238E27FC236}">
                  <a16:creationId xmlns:a16="http://schemas.microsoft.com/office/drawing/2014/main" xmlns="" id="{00000000-0008-0000-0300-000050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20</xdr:row>
          <xdr:rowOff>381000</xdr:rowOff>
        </xdr:from>
        <xdr:to>
          <xdr:col>3</xdr:col>
          <xdr:colOff>509588</xdr:colOff>
          <xdr:row>21</xdr:row>
          <xdr:rowOff>342900</xdr:rowOff>
        </xdr:to>
        <xdr:sp macro="" textlink="">
          <xdr:nvSpPr>
            <xdr:cNvPr id="14674" name="Check Box 338" hidden="1">
              <a:extLst>
                <a:ext uri="{63B3BB69-23CF-44E3-9099-C40C66FF867C}">
                  <a14:compatExt spid="_x0000_s14674"/>
                </a:ext>
                <a:ext uri="{FF2B5EF4-FFF2-40B4-BE49-F238E27FC236}">
                  <a16:creationId xmlns:a16="http://schemas.microsoft.com/office/drawing/2014/main" xmlns="" id="{00000000-0008-0000-0300-000052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21</xdr:row>
          <xdr:rowOff>381000</xdr:rowOff>
        </xdr:from>
        <xdr:to>
          <xdr:col>3</xdr:col>
          <xdr:colOff>509588</xdr:colOff>
          <xdr:row>22</xdr:row>
          <xdr:rowOff>342900</xdr:rowOff>
        </xdr:to>
        <xdr:sp macro="" textlink="">
          <xdr:nvSpPr>
            <xdr:cNvPr id="14676" name="Check Box 340" hidden="1">
              <a:extLst>
                <a:ext uri="{63B3BB69-23CF-44E3-9099-C40C66FF867C}">
                  <a14:compatExt spid="_x0000_s14676"/>
                </a:ext>
                <a:ext uri="{FF2B5EF4-FFF2-40B4-BE49-F238E27FC236}">
                  <a16:creationId xmlns:a16="http://schemas.microsoft.com/office/drawing/2014/main" xmlns="" id="{00000000-0008-0000-0300-000054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24</xdr:row>
          <xdr:rowOff>381000</xdr:rowOff>
        </xdr:from>
        <xdr:to>
          <xdr:col>3</xdr:col>
          <xdr:colOff>509588</xdr:colOff>
          <xdr:row>25</xdr:row>
          <xdr:rowOff>342900</xdr:rowOff>
        </xdr:to>
        <xdr:sp macro="" textlink="">
          <xdr:nvSpPr>
            <xdr:cNvPr id="14679" name="Check Box 343" hidden="1">
              <a:extLst>
                <a:ext uri="{63B3BB69-23CF-44E3-9099-C40C66FF867C}">
                  <a14:compatExt spid="_x0000_s14679"/>
                </a:ext>
                <a:ext uri="{FF2B5EF4-FFF2-40B4-BE49-F238E27FC236}">
                  <a16:creationId xmlns:a16="http://schemas.microsoft.com/office/drawing/2014/main" xmlns="" id="{00000000-0008-0000-0300-000057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25</xdr:row>
          <xdr:rowOff>381000</xdr:rowOff>
        </xdr:from>
        <xdr:to>
          <xdr:col>3</xdr:col>
          <xdr:colOff>509588</xdr:colOff>
          <xdr:row>26</xdr:row>
          <xdr:rowOff>342900</xdr:rowOff>
        </xdr:to>
        <xdr:sp macro="" textlink="">
          <xdr:nvSpPr>
            <xdr:cNvPr id="14689" name="Check Box 353" hidden="1">
              <a:extLst>
                <a:ext uri="{63B3BB69-23CF-44E3-9099-C40C66FF867C}">
                  <a14:compatExt spid="_x0000_s14689"/>
                </a:ext>
                <a:ext uri="{FF2B5EF4-FFF2-40B4-BE49-F238E27FC236}">
                  <a16:creationId xmlns:a16="http://schemas.microsoft.com/office/drawing/2014/main" xmlns="" id="{00000000-0008-0000-0300-000061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26</xdr:row>
          <xdr:rowOff>381000</xdr:rowOff>
        </xdr:from>
        <xdr:to>
          <xdr:col>3</xdr:col>
          <xdr:colOff>509588</xdr:colOff>
          <xdr:row>27</xdr:row>
          <xdr:rowOff>342900</xdr:rowOff>
        </xdr:to>
        <xdr:sp macro="" textlink="">
          <xdr:nvSpPr>
            <xdr:cNvPr id="14690" name="Check Box 354" hidden="1">
              <a:extLst>
                <a:ext uri="{63B3BB69-23CF-44E3-9099-C40C66FF867C}">
                  <a14:compatExt spid="_x0000_s14690"/>
                </a:ext>
                <a:ext uri="{FF2B5EF4-FFF2-40B4-BE49-F238E27FC236}">
                  <a16:creationId xmlns:a16="http://schemas.microsoft.com/office/drawing/2014/main" xmlns="" id="{00000000-0008-0000-0300-000062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27</xdr:row>
          <xdr:rowOff>381000</xdr:rowOff>
        </xdr:from>
        <xdr:to>
          <xdr:col>3</xdr:col>
          <xdr:colOff>509588</xdr:colOff>
          <xdr:row>28</xdr:row>
          <xdr:rowOff>342900</xdr:rowOff>
        </xdr:to>
        <xdr:sp macro="" textlink="">
          <xdr:nvSpPr>
            <xdr:cNvPr id="14691" name="Check Box 355" hidden="1">
              <a:extLst>
                <a:ext uri="{63B3BB69-23CF-44E3-9099-C40C66FF867C}">
                  <a14:compatExt spid="_x0000_s14691"/>
                </a:ext>
                <a:ext uri="{FF2B5EF4-FFF2-40B4-BE49-F238E27FC236}">
                  <a16:creationId xmlns:a16="http://schemas.microsoft.com/office/drawing/2014/main" xmlns="" id="{00000000-0008-0000-0300-000063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28</xdr:row>
          <xdr:rowOff>381000</xdr:rowOff>
        </xdr:from>
        <xdr:to>
          <xdr:col>3</xdr:col>
          <xdr:colOff>509588</xdr:colOff>
          <xdr:row>29</xdr:row>
          <xdr:rowOff>342900</xdr:rowOff>
        </xdr:to>
        <xdr:sp macro="" textlink="">
          <xdr:nvSpPr>
            <xdr:cNvPr id="14693" name="Check Box 357" hidden="1">
              <a:extLst>
                <a:ext uri="{63B3BB69-23CF-44E3-9099-C40C66FF867C}">
                  <a14:compatExt spid="_x0000_s14693"/>
                </a:ext>
                <a:ext uri="{FF2B5EF4-FFF2-40B4-BE49-F238E27FC236}">
                  <a16:creationId xmlns:a16="http://schemas.microsoft.com/office/drawing/2014/main" xmlns="" id="{00000000-0008-0000-0300-000065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90488</xdr:colOff>
          <xdr:row>29</xdr:row>
          <xdr:rowOff>381000</xdr:rowOff>
        </xdr:from>
        <xdr:to>
          <xdr:col>3</xdr:col>
          <xdr:colOff>509588</xdr:colOff>
          <xdr:row>30</xdr:row>
          <xdr:rowOff>342900</xdr:rowOff>
        </xdr:to>
        <xdr:sp macro="" textlink="">
          <xdr:nvSpPr>
            <xdr:cNvPr id="14695" name="Check Box 359" hidden="1">
              <a:extLst>
                <a:ext uri="{63B3BB69-23CF-44E3-9099-C40C66FF867C}">
                  <a14:compatExt spid="_x0000_s14695"/>
                </a:ext>
                <a:ext uri="{FF2B5EF4-FFF2-40B4-BE49-F238E27FC236}">
                  <a16:creationId xmlns:a16="http://schemas.microsoft.com/office/drawing/2014/main" xmlns="" id="{00000000-0008-0000-0300-000067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342900</xdr:rowOff>
        </xdr:from>
        <xdr:to>
          <xdr:col>3</xdr:col>
          <xdr:colOff>433388</xdr:colOff>
          <xdr:row>33</xdr:row>
          <xdr:rowOff>342900</xdr:rowOff>
        </xdr:to>
        <xdr:sp macro="" textlink="">
          <xdr:nvSpPr>
            <xdr:cNvPr id="14698" name="Check Box 362" hidden="1">
              <a:extLst>
                <a:ext uri="{63B3BB69-23CF-44E3-9099-C40C66FF867C}">
                  <a14:compatExt spid="_x0000_s14698"/>
                </a:ext>
                <a:ext uri="{FF2B5EF4-FFF2-40B4-BE49-F238E27FC236}">
                  <a16:creationId xmlns:a16="http://schemas.microsoft.com/office/drawing/2014/main" xmlns="" id="{00000000-0008-0000-0300-00006A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342900</xdr:rowOff>
        </xdr:from>
        <xdr:to>
          <xdr:col>3</xdr:col>
          <xdr:colOff>433388</xdr:colOff>
          <xdr:row>34</xdr:row>
          <xdr:rowOff>342900</xdr:rowOff>
        </xdr:to>
        <xdr:sp macro="" textlink="">
          <xdr:nvSpPr>
            <xdr:cNvPr id="14707" name="Check Box 371" hidden="1">
              <a:extLst>
                <a:ext uri="{63B3BB69-23CF-44E3-9099-C40C66FF867C}">
                  <a14:compatExt spid="_x0000_s14707"/>
                </a:ext>
                <a:ext uri="{FF2B5EF4-FFF2-40B4-BE49-F238E27FC236}">
                  <a16:creationId xmlns:a16="http://schemas.microsoft.com/office/drawing/2014/main" xmlns="" id="{00000000-0008-0000-0300-000073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342900</xdr:rowOff>
        </xdr:from>
        <xdr:to>
          <xdr:col>3</xdr:col>
          <xdr:colOff>433388</xdr:colOff>
          <xdr:row>35</xdr:row>
          <xdr:rowOff>342900</xdr:rowOff>
        </xdr:to>
        <xdr:sp macro="" textlink="">
          <xdr:nvSpPr>
            <xdr:cNvPr id="14708" name="Check Box 372" hidden="1">
              <a:extLst>
                <a:ext uri="{63B3BB69-23CF-44E3-9099-C40C66FF867C}">
                  <a14:compatExt spid="_x0000_s14708"/>
                </a:ext>
                <a:ext uri="{FF2B5EF4-FFF2-40B4-BE49-F238E27FC236}">
                  <a16:creationId xmlns:a16="http://schemas.microsoft.com/office/drawing/2014/main" xmlns="" id="{00000000-0008-0000-0300-000074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342900</xdr:rowOff>
        </xdr:from>
        <xdr:to>
          <xdr:col>3</xdr:col>
          <xdr:colOff>433388</xdr:colOff>
          <xdr:row>36</xdr:row>
          <xdr:rowOff>342900</xdr:rowOff>
        </xdr:to>
        <xdr:sp macro="" textlink="">
          <xdr:nvSpPr>
            <xdr:cNvPr id="14709" name="Check Box 373" hidden="1">
              <a:extLst>
                <a:ext uri="{63B3BB69-23CF-44E3-9099-C40C66FF867C}">
                  <a14:compatExt spid="_x0000_s14709"/>
                </a:ext>
                <a:ext uri="{FF2B5EF4-FFF2-40B4-BE49-F238E27FC236}">
                  <a16:creationId xmlns:a16="http://schemas.microsoft.com/office/drawing/2014/main" xmlns="" id="{00000000-0008-0000-0300-000075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36</xdr:row>
          <xdr:rowOff>342900</xdr:rowOff>
        </xdr:from>
        <xdr:to>
          <xdr:col>3</xdr:col>
          <xdr:colOff>433388</xdr:colOff>
          <xdr:row>37</xdr:row>
          <xdr:rowOff>342900</xdr:rowOff>
        </xdr:to>
        <xdr:sp macro="" textlink="">
          <xdr:nvSpPr>
            <xdr:cNvPr id="14710" name="Check Box 374" hidden="1">
              <a:extLst>
                <a:ext uri="{63B3BB69-23CF-44E3-9099-C40C66FF867C}">
                  <a14:compatExt spid="_x0000_s14710"/>
                </a:ext>
                <a:ext uri="{FF2B5EF4-FFF2-40B4-BE49-F238E27FC236}">
                  <a16:creationId xmlns:a16="http://schemas.microsoft.com/office/drawing/2014/main" xmlns="" id="{00000000-0008-0000-0300-000076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342900</xdr:rowOff>
        </xdr:from>
        <xdr:to>
          <xdr:col>3</xdr:col>
          <xdr:colOff>433388</xdr:colOff>
          <xdr:row>38</xdr:row>
          <xdr:rowOff>342900</xdr:rowOff>
        </xdr:to>
        <xdr:sp macro="" textlink="">
          <xdr:nvSpPr>
            <xdr:cNvPr id="14711" name="Check Box 375" hidden="1">
              <a:extLst>
                <a:ext uri="{63B3BB69-23CF-44E3-9099-C40C66FF867C}">
                  <a14:compatExt spid="_x0000_s14711"/>
                </a:ext>
                <a:ext uri="{FF2B5EF4-FFF2-40B4-BE49-F238E27FC236}">
                  <a16:creationId xmlns:a16="http://schemas.microsoft.com/office/drawing/2014/main" xmlns="" id="{00000000-0008-0000-0300-000077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xdr:row>
          <xdr:rowOff>342900</xdr:rowOff>
        </xdr:from>
        <xdr:to>
          <xdr:col>3</xdr:col>
          <xdr:colOff>433388</xdr:colOff>
          <xdr:row>39</xdr:row>
          <xdr:rowOff>342900</xdr:rowOff>
        </xdr:to>
        <xdr:sp macro="" textlink="">
          <xdr:nvSpPr>
            <xdr:cNvPr id="14712" name="Check Box 376" hidden="1">
              <a:extLst>
                <a:ext uri="{63B3BB69-23CF-44E3-9099-C40C66FF867C}">
                  <a14:compatExt spid="_x0000_s14712"/>
                </a:ext>
                <a:ext uri="{FF2B5EF4-FFF2-40B4-BE49-F238E27FC236}">
                  <a16:creationId xmlns:a16="http://schemas.microsoft.com/office/drawing/2014/main" xmlns="" id="{00000000-0008-0000-0300-000078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39</xdr:row>
          <xdr:rowOff>342900</xdr:rowOff>
        </xdr:from>
        <xdr:to>
          <xdr:col>3</xdr:col>
          <xdr:colOff>433388</xdr:colOff>
          <xdr:row>40</xdr:row>
          <xdr:rowOff>342900</xdr:rowOff>
        </xdr:to>
        <xdr:sp macro="" textlink="">
          <xdr:nvSpPr>
            <xdr:cNvPr id="14713" name="Check Box 377" hidden="1">
              <a:extLst>
                <a:ext uri="{63B3BB69-23CF-44E3-9099-C40C66FF867C}">
                  <a14:compatExt spid="_x0000_s14713"/>
                </a:ext>
                <a:ext uri="{FF2B5EF4-FFF2-40B4-BE49-F238E27FC236}">
                  <a16:creationId xmlns:a16="http://schemas.microsoft.com/office/drawing/2014/main" xmlns="" id="{00000000-0008-0000-0300-000079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40</xdr:row>
          <xdr:rowOff>342900</xdr:rowOff>
        </xdr:from>
        <xdr:to>
          <xdr:col>3</xdr:col>
          <xdr:colOff>433388</xdr:colOff>
          <xdr:row>41</xdr:row>
          <xdr:rowOff>342900</xdr:rowOff>
        </xdr:to>
        <xdr:sp macro="" textlink="">
          <xdr:nvSpPr>
            <xdr:cNvPr id="14714" name="Check Box 378" hidden="1">
              <a:extLst>
                <a:ext uri="{63B3BB69-23CF-44E3-9099-C40C66FF867C}">
                  <a14:compatExt spid="_x0000_s14714"/>
                </a:ext>
                <a:ext uri="{FF2B5EF4-FFF2-40B4-BE49-F238E27FC236}">
                  <a16:creationId xmlns:a16="http://schemas.microsoft.com/office/drawing/2014/main" xmlns="" id="{00000000-0008-0000-0300-00007A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44</xdr:row>
          <xdr:rowOff>14288</xdr:rowOff>
        </xdr:from>
        <xdr:to>
          <xdr:col>3</xdr:col>
          <xdr:colOff>395288</xdr:colOff>
          <xdr:row>44</xdr:row>
          <xdr:rowOff>381000</xdr:rowOff>
        </xdr:to>
        <xdr:sp macro="" textlink="">
          <xdr:nvSpPr>
            <xdr:cNvPr id="14715" name="Check Box 379" hidden="1">
              <a:extLst>
                <a:ext uri="{63B3BB69-23CF-44E3-9099-C40C66FF867C}">
                  <a14:compatExt spid="_x0000_s14715"/>
                </a:ext>
                <a:ext uri="{FF2B5EF4-FFF2-40B4-BE49-F238E27FC236}">
                  <a16:creationId xmlns:a16="http://schemas.microsoft.com/office/drawing/2014/main" xmlns="" id="{00000000-0008-0000-0300-00007B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45</xdr:row>
          <xdr:rowOff>14288</xdr:rowOff>
        </xdr:from>
        <xdr:to>
          <xdr:col>3</xdr:col>
          <xdr:colOff>395288</xdr:colOff>
          <xdr:row>45</xdr:row>
          <xdr:rowOff>381000</xdr:rowOff>
        </xdr:to>
        <xdr:sp macro="" textlink="">
          <xdr:nvSpPr>
            <xdr:cNvPr id="14716" name="Check Box 380" hidden="1">
              <a:extLst>
                <a:ext uri="{63B3BB69-23CF-44E3-9099-C40C66FF867C}">
                  <a14:compatExt spid="_x0000_s14716"/>
                </a:ext>
                <a:ext uri="{FF2B5EF4-FFF2-40B4-BE49-F238E27FC236}">
                  <a16:creationId xmlns:a16="http://schemas.microsoft.com/office/drawing/2014/main" xmlns="" id="{00000000-0008-0000-0300-00007C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46</xdr:row>
          <xdr:rowOff>14288</xdr:rowOff>
        </xdr:from>
        <xdr:to>
          <xdr:col>3</xdr:col>
          <xdr:colOff>395288</xdr:colOff>
          <xdr:row>46</xdr:row>
          <xdr:rowOff>381000</xdr:rowOff>
        </xdr:to>
        <xdr:sp macro="" textlink="">
          <xdr:nvSpPr>
            <xdr:cNvPr id="14717" name="Check Box 381" hidden="1">
              <a:extLst>
                <a:ext uri="{63B3BB69-23CF-44E3-9099-C40C66FF867C}">
                  <a14:compatExt spid="_x0000_s14717"/>
                </a:ext>
                <a:ext uri="{FF2B5EF4-FFF2-40B4-BE49-F238E27FC236}">
                  <a16:creationId xmlns:a16="http://schemas.microsoft.com/office/drawing/2014/main" xmlns="" id="{00000000-0008-0000-0300-00007D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47</xdr:row>
          <xdr:rowOff>14288</xdr:rowOff>
        </xdr:from>
        <xdr:to>
          <xdr:col>3</xdr:col>
          <xdr:colOff>395288</xdr:colOff>
          <xdr:row>47</xdr:row>
          <xdr:rowOff>381000</xdr:rowOff>
        </xdr:to>
        <xdr:sp macro="" textlink="">
          <xdr:nvSpPr>
            <xdr:cNvPr id="14718" name="Check Box 382" hidden="1">
              <a:extLst>
                <a:ext uri="{63B3BB69-23CF-44E3-9099-C40C66FF867C}">
                  <a14:compatExt spid="_x0000_s14718"/>
                </a:ext>
                <a:ext uri="{FF2B5EF4-FFF2-40B4-BE49-F238E27FC236}">
                  <a16:creationId xmlns:a16="http://schemas.microsoft.com/office/drawing/2014/main" xmlns="" id="{00000000-0008-0000-0300-00007E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48</xdr:row>
          <xdr:rowOff>14288</xdr:rowOff>
        </xdr:from>
        <xdr:to>
          <xdr:col>3</xdr:col>
          <xdr:colOff>395288</xdr:colOff>
          <xdr:row>48</xdr:row>
          <xdr:rowOff>381000</xdr:rowOff>
        </xdr:to>
        <xdr:sp macro="" textlink="">
          <xdr:nvSpPr>
            <xdr:cNvPr id="14719" name="Check Box 383" hidden="1">
              <a:extLst>
                <a:ext uri="{63B3BB69-23CF-44E3-9099-C40C66FF867C}">
                  <a14:compatExt spid="_x0000_s14719"/>
                </a:ext>
                <a:ext uri="{FF2B5EF4-FFF2-40B4-BE49-F238E27FC236}">
                  <a16:creationId xmlns:a16="http://schemas.microsoft.com/office/drawing/2014/main" xmlns="" id="{00000000-0008-0000-0300-00007F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49</xdr:row>
          <xdr:rowOff>14288</xdr:rowOff>
        </xdr:from>
        <xdr:to>
          <xdr:col>3</xdr:col>
          <xdr:colOff>395288</xdr:colOff>
          <xdr:row>49</xdr:row>
          <xdr:rowOff>381000</xdr:rowOff>
        </xdr:to>
        <xdr:sp macro="" textlink="">
          <xdr:nvSpPr>
            <xdr:cNvPr id="14720" name="Check Box 384" hidden="1">
              <a:extLst>
                <a:ext uri="{63B3BB69-23CF-44E3-9099-C40C66FF867C}">
                  <a14:compatExt spid="_x0000_s14720"/>
                </a:ext>
                <a:ext uri="{FF2B5EF4-FFF2-40B4-BE49-F238E27FC236}">
                  <a16:creationId xmlns:a16="http://schemas.microsoft.com/office/drawing/2014/main" xmlns="" id="{00000000-0008-0000-0300-000080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50</xdr:row>
          <xdr:rowOff>14288</xdr:rowOff>
        </xdr:from>
        <xdr:to>
          <xdr:col>3</xdr:col>
          <xdr:colOff>395288</xdr:colOff>
          <xdr:row>50</xdr:row>
          <xdr:rowOff>381000</xdr:rowOff>
        </xdr:to>
        <xdr:sp macro="" textlink="">
          <xdr:nvSpPr>
            <xdr:cNvPr id="14721" name="Check Box 385" hidden="1">
              <a:extLst>
                <a:ext uri="{63B3BB69-23CF-44E3-9099-C40C66FF867C}">
                  <a14:compatExt spid="_x0000_s14721"/>
                </a:ext>
                <a:ext uri="{FF2B5EF4-FFF2-40B4-BE49-F238E27FC236}">
                  <a16:creationId xmlns:a16="http://schemas.microsoft.com/office/drawing/2014/main" xmlns="" id="{00000000-0008-0000-0300-000081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51</xdr:row>
          <xdr:rowOff>14288</xdr:rowOff>
        </xdr:from>
        <xdr:to>
          <xdr:col>3</xdr:col>
          <xdr:colOff>395288</xdr:colOff>
          <xdr:row>51</xdr:row>
          <xdr:rowOff>381000</xdr:rowOff>
        </xdr:to>
        <xdr:sp macro="" textlink="">
          <xdr:nvSpPr>
            <xdr:cNvPr id="14722" name="Check Box 386" hidden="1">
              <a:extLst>
                <a:ext uri="{63B3BB69-23CF-44E3-9099-C40C66FF867C}">
                  <a14:compatExt spid="_x0000_s14722"/>
                </a:ext>
                <a:ext uri="{FF2B5EF4-FFF2-40B4-BE49-F238E27FC236}">
                  <a16:creationId xmlns:a16="http://schemas.microsoft.com/office/drawing/2014/main" xmlns="" id="{00000000-0008-0000-0300-000082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52</xdr:row>
          <xdr:rowOff>14288</xdr:rowOff>
        </xdr:from>
        <xdr:to>
          <xdr:col>3</xdr:col>
          <xdr:colOff>395288</xdr:colOff>
          <xdr:row>52</xdr:row>
          <xdr:rowOff>381000</xdr:rowOff>
        </xdr:to>
        <xdr:sp macro="" textlink="">
          <xdr:nvSpPr>
            <xdr:cNvPr id="14723" name="Check Box 387" hidden="1">
              <a:extLst>
                <a:ext uri="{63B3BB69-23CF-44E3-9099-C40C66FF867C}">
                  <a14:compatExt spid="_x0000_s14723"/>
                </a:ext>
                <a:ext uri="{FF2B5EF4-FFF2-40B4-BE49-F238E27FC236}">
                  <a16:creationId xmlns:a16="http://schemas.microsoft.com/office/drawing/2014/main" xmlns="" id="{00000000-0008-0000-0300-000083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53</xdr:row>
          <xdr:rowOff>14288</xdr:rowOff>
        </xdr:from>
        <xdr:to>
          <xdr:col>3</xdr:col>
          <xdr:colOff>395288</xdr:colOff>
          <xdr:row>53</xdr:row>
          <xdr:rowOff>381000</xdr:rowOff>
        </xdr:to>
        <xdr:sp macro="" textlink="">
          <xdr:nvSpPr>
            <xdr:cNvPr id="14724" name="Check Box 388" hidden="1">
              <a:extLst>
                <a:ext uri="{63B3BB69-23CF-44E3-9099-C40C66FF867C}">
                  <a14:compatExt spid="_x0000_s14724"/>
                </a:ext>
                <a:ext uri="{FF2B5EF4-FFF2-40B4-BE49-F238E27FC236}">
                  <a16:creationId xmlns:a16="http://schemas.microsoft.com/office/drawing/2014/main" xmlns="" id="{00000000-0008-0000-0300-000084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56</xdr:row>
          <xdr:rowOff>14288</xdr:rowOff>
        </xdr:from>
        <xdr:to>
          <xdr:col>3</xdr:col>
          <xdr:colOff>395288</xdr:colOff>
          <xdr:row>56</xdr:row>
          <xdr:rowOff>381000</xdr:rowOff>
        </xdr:to>
        <xdr:sp macro="" textlink="">
          <xdr:nvSpPr>
            <xdr:cNvPr id="14727" name="Check Box 391" hidden="1">
              <a:extLst>
                <a:ext uri="{63B3BB69-23CF-44E3-9099-C40C66FF867C}">
                  <a14:compatExt spid="_x0000_s14727"/>
                </a:ext>
                <a:ext uri="{FF2B5EF4-FFF2-40B4-BE49-F238E27FC236}">
                  <a16:creationId xmlns:a16="http://schemas.microsoft.com/office/drawing/2014/main" xmlns="" id="{00000000-0008-0000-0300-000087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57</xdr:row>
          <xdr:rowOff>14288</xdr:rowOff>
        </xdr:from>
        <xdr:to>
          <xdr:col>3</xdr:col>
          <xdr:colOff>395288</xdr:colOff>
          <xdr:row>57</xdr:row>
          <xdr:rowOff>381000</xdr:rowOff>
        </xdr:to>
        <xdr:sp macro="" textlink="">
          <xdr:nvSpPr>
            <xdr:cNvPr id="14728" name="Check Box 392" hidden="1">
              <a:extLst>
                <a:ext uri="{63B3BB69-23CF-44E3-9099-C40C66FF867C}">
                  <a14:compatExt spid="_x0000_s14728"/>
                </a:ext>
                <a:ext uri="{FF2B5EF4-FFF2-40B4-BE49-F238E27FC236}">
                  <a16:creationId xmlns:a16="http://schemas.microsoft.com/office/drawing/2014/main" xmlns="" id="{00000000-0008-0000-0300-000088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58</xdr:row>
          <xdr:rowOff>14288</xdr:rowOff>
        </xdr:from>
        <xdr:to>
          <xdr:col>3</xdr:col>
          <xdr:colOff>395288</xdr:colOff>
          <xdr:row>58</xdr:row>
          <xdr:rowOff>381000</xdr:rowOff>
        </xdr:to>
        <xdr:sp macro="" textlink="">
          <xdr:nvSpPr>
            <xdr:cNvPr id="14729" name="Check Box 393" hidden="1">
              <a:extLst>
                <a:ext uri="{63B3BB69-23CF-44E3-9099-C40C66FF867C}">
                  <a14:compatExt spid="_x0000_s14729"/>
                </a:ext>
                <a:ext uri="{FF2B5EF4-FFF2-40B4-BE49-F238E27FC236}">
                  <a16:creationId xmlns:a16="http://schemas.microsoft.com/office/drawing/2014/main" xmlns="" id="{00000000-0008-0000-0300-000089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59</xdr:row>
          <xdr:rowOff>14288</xdr:rowOff>
        </xdr:from>
        <xdr:to>
          <xdr:col>3</xdr:col>
          <xdr:colOff>395288</xdr:colOff>
          <xdr:row>59</xdr:row>
          <xdr:rowOff>381000</xdr:rowOff>
        </xdr:to>
        <xdr:sp macro="" textlink="">
          <xdr:nvSpPr>
            <xdr:cNvPr id="14730" name="Check Box 394" hidden="1">
              <a:extLst>
                <a:ext uri="{63B3BB69-23CF-44E3-9099-C40C66FF867C}">
                  <a14:compatExt spid="_x0000_s14730"/>
                </a:ext>
                <a:ext uri="{FF2B5EF4-FFF2-40B4-BE49-F238E27FC236}">
                  <a16:creationId xmlns:a16="http://schemas.microsoft.com/office/drawing/2014/main" xmlns="" id="{00000000-0008-0000-0300-00008A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60</xdr:row>
          <xdr:rowOff>14288</xdr:rowOff>
        </xdr:from>
        <xdr:to>
          <xdr:col>3</xdr:col>
          <xdr:colOff>395288</xdr:colOff>
          <xdr:row>60</xdr:row>
          <xdr:rowOff>381000</xdr:rowOff>
        </xdr:to>
        <xdr:sp macro="" textlink="">
          <xdr:nvSpPr>
            <xdr:cNvPr id="14731" name="Check Box 395" hidden="1">
              <a:extLst>
                <a:ext uri="{63B3BB69-23CF-44E3-9099-C40C66FF867C}">
                  <a14:compatExt spid="_x0000_s14731"/>
                </a:ext>
                <a:ext uri="{FF2B5EF4-FFF2-40B4-BE49-F238E27FC236}">
                  <a16:creationId xmlns:a16="http://schemas.microsoft.com/office/drawing/2014/main" xmlns="" id="{00000000-0008-0000-0300-00008B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61</xdr:row>
          <xdr:rowOff>14288</xdr:rowOff>
        </xdr:from>
        <xdr:to>
          <xdr:col>3</xdr:col>
          <xdr:colOff>395288</xdr:colOff>
          <xdr:row>61</xdr:row>
          <xdr:rowOff>381000</xdr:rowOff>
        </xdr:to>
        <xdr:sp macro="" textlink="">
          <xdr:nvSpPr>
            <xdr:cNvPr id="14732" name="Check Box 396" hidden="1">
              <a:extLst>
                <a:ext uri="{63B3BB69-23CF-44E3-9099-C40C66FF867C}">
                  <a14:compatExt spid="_x0000_s14732"/>
                </a:ext>
                <a:ext uri="{FF2B5EF4-FFF2-40B4-BE49-F238E27FC236}">
                  <a16:creationId xmlns:a16="http://schemas.microsoft.com/office/drawing/2014/main" xmlns="" id="{00000000-0008-0000-0300-00008C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62</xdr:row>
          <xdr:rowOff>14288</xdr:rowOff>
        </xdr:from>
        <xdr:to>
          <xdr:col>3</xdr:col>
          <xdr:colOff>395288</xdr:colOff>
          <xdr:row>62</xdr:row>
          <xdr:rowOff>381000</xdr:rowOff>
        </xdr:to>
        <xdr:sp macro="" textlink="">
          <xdr:nvSpPr>
            <xdr:cNvPr id="14733" name="Check Box 397" hidden="1">
              <a:extLst>
                <a:ext uri="{63B3BB69-23CF-44E3-9099-C40C66FF867C}">
                  <a14:compatExt spid="_x0000_s14733"/>
                </a:ext>
                <a:ext uri="{FF2B5EF4-FFF2-40B4-BE49-F238E27FC236}">
                  <a16:creationId xmlns:a16="http://schemas.microsoft.com/office/drawing/2014/main" xmlns="" id="{00000000-0008-0000-0300-00008D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63</xdr:row>
          <xdr:rowOff>14288</xdr:rowOff>
        </xdr:from>
        <xdr:to>
          <xdr:col>3</xdr:col>
          <xdr:colOff>395288</xdr:colOff>
          <xdr:row>63</xdr:row>
          <xdr:rowOff>381000</xdr:rowOff>
        </xdr:to>
        <xdr:sp macro="" textlink="">
          <xdr:nvSpPr>
            <xdr:cNvPr id="14734" name="Check Box 398" hidden="1">
              <a:extLst>
                <a:ext uri="{63B3BB69-23CF-44E3-9099-C40C66FF867C}">
                  <a14:compatExt spid="_x0000_s14734"/>
                </a:ext>
                <a:ext uri="{FF2B5EF4-FFF2-40B4-BE49-F238E27FC236}">
                  <a16:creationId xmlns:a16="http://schemas.microsoft.com/office/drawing/2014/main" xmlns="" id="{00000000-0008-0000-0300-00008E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64</xdr:row>
          <xdr:rowOff>14288</xdr:rowOff>
        </xdr:from>
        <xdr:to>
          <xdr:col>3</xdr:col>
          <xdr:colOff>395288</xdr:colOff>
          <xdr:row>64</xdr:row>
          <xdr:rowOff>381000</xdr:rowOff>
        </xdr:to>
        <xdr:sp macro="" textlink="">
          <xdr:nvSpPr>
            <xdr:cNvPr id="14735" name="Check Box 399" hidden="1">
              <a:extLst>
                <a:ext uri="{63B3BB69-23CF-44E3-9099-C40C66FF867C}">
                  <a14:compatExt spid="_x0000_s14735"/>
                </a:ext>
                <a:ext uri="{FF2B5EF4-FFF2-40B4-BE49-F238E27FC236}">
                  <a16:creationId xmlns:a16="http://schemas.microsoft.com/office/drawing/2014/main" xmlns="" id="{00000000-0008-0000-0300-00008F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65</xdr:row>
          <xdr:rowOff>14288</xdr:rowOff>
        </xdr:from>
        <xdr:to>
          <xdr:col>3</xdr:col>
          <xdr:colOff>395288</xdr:colOff>
          <xdr:row>65</xdr:row>
          <xdr:rowOff>381000</xdr:rowOff>
        </xdr:to>
        <xdr:sp macro="" textlink="">
          <xdr:nvSpPr>
            <xdr:cNvPr id="14736" name="Check Box 400" hidden="1">
              <a:extLst>
                <a:ext uri="{63B3BB69-23CF-44E3-9099-C40C66FF867C}">
                  <a14:compatExt spid="_x0000_s14736"/>
                </a:ext>
                <a:ext uri="{FF2B5EF4-FFF2-40B4-BE49-F238E27FC236}">
                  <a16:creationId xmlns:a16="http://schemas.microsoft.com/office/drawing/2014/main" xmlns="" id="{00000000-0008-0000-0300-000090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66</xdr:row>
          <xdr:rowOff>14288</xdr:rowOff>
        </xdr:from>
        <xdr:to>
          <xdr:col>3</xdr:col>
          <xdr:colOff>395288</xdr:colOff>
          <xdr:row>66</xdr:row>
          <xdr:rowOff>381000</xdr:rowOff>
        </xdr:to>
        <xdr:sp macro="" textlink="">
          <xdr:nvSpPr>
            <xdr:cNvPr id="14737" name="Check Box 401" hidden="1">
              <a:extLst>
                <a:ext uri="{63B3BB69-23CF-44E3-9099-C40C66FF867C}">
                  <a14:compatExt spid="_x0000_s14737"/>
                </a:ext>
                <a:ext uri="{FF2B5EF4-FFF2-40B4-BE49-F238E27FC236}">
                  <a16:creationId xmlns:a16="http://schemas.microsoft.com/office/drawing/2014/main" xmlns="" id="{00000000-0008-0000-0300-000091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67</xdr:row>
          <xdr:rowOff>14288</xdr:rowOff>
        </xdr:from>
        <xdr:to>
          <xdr:col>3</xdr:col>
          <xdr:colOff>395288</xdr:colOff>
          <xdr:row>67</xdr:row>
          <xdr:rowOff>381000</xdr:rowOff>
        </xdr:to>
        <xdr:sp macro="" textlink="">
          <xdr:nvSpPr>
            <xdr:cNvPr id="14738" name="Check Box 402" hidden="1">
              <a:extLst>
                <a:ext uri="{63B3BB69-23CF-44E3-9099-C40C66FF867C}">
                  <a14:compatExt spid="_x0000_s14738"/>
                </a:ext>
                <a:ext uri="{FF2B5EF4-FFF2-40B4-BE49-F238E27FC236}">
                  <a16:creationId xmlns:a16="http://schemas.microsoft.com/office/drawing/2014/main" xmlns="" id="{00000000-0008-0000-0300-000092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68</xdr:row>
          <xdr:rowOff>14288</xdr:rowOff>
        </xdr:from>
        <xdr:to>
          <xdr:col>3</xdr:col>
          <xdr:colOff>395288</xdr:colOff>
          <xdr:row>68</xdr:row>
          <xdr:rowOff>381000</xdr:rowOff>
        </xdr:to>
        <xdr:sp macro="" textlink="">
          <xdr:nvSpPr>
            <xdr:cNvPr id="14739" name="Check Box 403" hidden="1">
              <a:extLst>
                <a:ext uri="{63B3BB69-23CF-44E3-9099-C40C66FF867C}">
                  <a14:compatExt spid="_x0000_s14739"/>
                </a:ext>
                <a:ext uri="{FF2B5EF4-FFF2-40B4-BE49-F238E27FC236}">
                  <a16:creationId xmlns:a16="http://schemas.microsoft.com/office/drawing/2014/main" xmlns="" id="{00000000-0008-0000-0300-000093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69</xdr:row>
          <xdr:rowOff>14288</xdr:rowOff>
        </xdr:from>
        <xdr:to>
          <xdr:col>3</xdr:col>
          <xdr:colOff>395288</xdr:colOff>
          <xdr:row>69</xdr:row>
          <xdr:rowOff>381000</xdr:rowOff>
        </xdr:to>
        <xdr:sp macro="" textlink="">
          <xdr:nvSpPr>
            <xdr:cNvPr id="14740" name="Check Box 404" hidden="1">
              <a:extLst>
                <a:ext uri="{63B3BB69-23CF-44E3-9099-C40C66FF867C}">
                  <a14:compatExt spid="_x0000_s14740"/>
                </a:ext>
                <a:ext uri="{FF2B5EF4-FFF2-40B4-BE49-F238E27FC236}">
                  <a16:creationId xmlns:a16="http://schemas.microsoft.com/office/drawing/2014/main" xmlns="" id="{00000000-0008-0000-0300-000094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72</xdr:row>
          <xdr:rowOff>14288</xdr:rowOff>
        </xdr:from>
        <xdr:to>
          <xdr:col>3</xdr:col>
          <xdr:colOff>395288</xdr:colOff>
          <xdr:row>72</xdr:row>
          <xdr:rowOff>381000</xdr:rowOff>
        </xdr:to>
        <xdr:sp macro="" textlink="">
          <xdr:nvSpPr>
            <xdr:cNvPr id="14782" name="Check Box 446" hidden="1">
              <a:extLst>
                <a:ext uri="{63B3BB69-23CF-44E3-9099-C40C66FF867C}">
                  <a14:compatExt spid="_x0000_s14782"/>
                </a:ext>
                <a:ext uri="{FF2B5EF4-FFF2-40B4-BE49-F238E27FC236}">
                  <a16:creationId xmlns:a16="http://schemas.microsoft.com/office/drawing/2014/main" xmlns="" id="{00000000-0008-0000-0300-0000BE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73</xdr:row>
          <xdr:rowOff>0</xdr:rowOff>
        </xdr:from>
        <xdr:to>
          <xdr:col>3</xdr:col>
          <xdr:colOff>395288</xdr:colOff>
          <xdr:row>73</xdr:row>
          <xdr:rowOff>381000</xdr:rowOff>
        </xdr:to>
        <xdr:sp macro="" textlink="">
          <xdr:nvSpPr>
            <xdr:cNvPr id="14785" name="Check Box 449" hidden="1">
              <a:extLst>
                <a:ext uri="{63B3BB69-23CF-44E3-9099-C40C66FF867C}">
                  <a14:compatExt spid="_x0000_s14785"/>
                </a:ext>
                <a:ext uri="{FF2B5EF4-FFF2-40B4-BE49-F238E27FC236}">
                  <a16:creationId xmlns:a16="http://schemas.microsoft.com/office/drawing/2014/main" xmlns="" id="{00000000-0008-0000-0300-0000C1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74</xdr:row>
          <xdr:rowOff>0</xdr:rowOff>
        </xdr:from>
        <xdr:to>
          <xdr:col>3</xdr:col>
          <xdr:colOff>395288</xdr:colOff>
          <xdr:row>74</xdr:row>
          <xdr:rowOff>381000</xdr:rowOff>
        </xdr:to>
        <xdr:sp macro="" textlink="">
          <xdr:nvSpPr>
            <xdr:cNvPr id="14788" name="Check Box 452" hidden="1">
              <a:extLst>
                <a:ext uri="{63B3BB69-23CF-44E3-9099-C40C66FF867C}">
                  <a14:compatExt spid="_x0000_s14788"/>
                </a:ext>
                <a:ext uri="{FF2B5EF4-FFF2-40B4-BE49-F238E27FC236}">
                  <a16:creationId xmlns:a16="http://schemas.microsoft.com/office/drawing/2014/main" xmlns="" id="{00000000-0008-0000-0300-0000C4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74</xdr:row>
          <xdr:rowOff>381000</xdr:rowOff>
        </xdr:from>
        <xdr:to>
          <xdr:col>3</xdr:col>
          <xdr:colOff>395288</xdr:colOff>
          <xdr:row>75</xdr:row>
          <xdr:rowOff>357188</xdr:rowOff>
        </xdr:to>
        <xdr:sp macro="" textlink="">
          <xdr:nvSpPr>
            <xdr:cNvPr id="14791" name="Check Box 455" hidden="1">
              <a:extLst>
                <a:ext uri="{63B3BB69-23CF-44E3-9099-C40C66FF867C}">
                  <a14:compatExt spid="_x0000_s14791"/>
                </a:ext>
                <a:ext uri="{FF2B5EF4-FFF2-40B4-BE49-F238E27FC236}">
                  <a16:creationId xmlns:a16="http://schemas.microsoft.com/office/drawing/2014/main" xmlns="" id="{00000000-0008-0000-0300-0000C7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76</xdr:row>
          <xdr:rowOff>52388</xdr:rowOff>
        </xdr:from>
        <xdr:to>
          <xdr:col>3</xdr:col>
          <xdr:colOff>395288</xdr:colOff>
          <xdr:row>76</xdr:row>
          <xdr:rowOff>342900</xdr:rowOff>
        </xdr:to>
        <xdr:sp macro="" textlink="">
          <xdr:nvSpPr>
            <xdr:cNvPr id="14794" name="Check Box 458" hidden="1">
              <a:extLst>
                <a:ext uri="{63B3BB69-23CF-44E3-9099-C40C66FF867C}">
                  <a14:compatExt spid="_x0000_s14794"/>
                </a:ext>
                <a:ext uri="{FF2B5EF4-FFF2-40B4-BE49-F238E27FC236}">
                  <a16:creationId xmlns:a16="http://schemas.microsoft.com/office/drawing/2014/main" xmlns="" id="{00000000-0008-0000-0300-0000CA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76</xdr:row>
          <xdr:rowOff>381000</xdr:rowOff>
        </xdr:from>
        <xdr:to>
          <xdr:col>3</xdr:col>
          <xdr:colOff>395288</xdr:colOff>
          <xdr:row>77</xdr:row>
          <xdr:rowOff>357188</xdr:rowOff>
        </xdr:to>
        <xdr:sp macro="" textlink="">
          <xdr:nvSpPr>
            <xdr:cNvPr id="14797" name="Check Box 461" hidden="1">
              <a:extLst>
                <a:ext uri="{63B3BB69-23CF-44E3-9099-C40C66FF867C}">
                  <a14:compatExt spid="_x0000_s14797"/>
                </a:ext>
                <a:ext uri="{FF2B5EF4-FFF2-40B4-BE49-F238E27FC236}">
                  <a16:creationId xmlns:a16="http://schemas.microsoft.com/office/drawing/2014/main" xmlns="" id="{00000000-0008-0000-0300-0000CD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78</xdr:row>
          <xdr:rowOff>0</xdr:rowOff>
        </xdr:from>
        <xdr:to>
          <xdr:col>3</xdr:col>
          <xdr:colOff>395288</xdr:colOff>
          <xdr:row>78</xdr:row>
          <xdr:rowOff>342900</xdr:rowOff>
        </xdr:to>
        <xdr:sp macro="" textlink="">
          <xdr:nvSpPr>
            <xdr:cNvPr id="14800" name="Check Box 464" hidden="1">
              <a:extLst>
                <a:ext uri="{63B3BB69-23CF-44E3-9099-C40C66FF867C}">
                  <a14:compatExt spid="_x0000_s14800"/>
                </a:ext>
                <a:ext uri="{FF2B5EF4-FFF2-40B4-BE49-F238E27FC236}">
                  <a16:creationId xmlns:a16="http://schemas.microsoft.com/office/drawing/2014/main" xmlns="" id="{00000000-0008-0000-0300-0000D0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79</xdr:row>
          <xdr:rowOff>76200</xdr:rowOff>
        </xdr:from>
        <xdr:to>
          <xdr:col>3</xdr:col>
          <xdr:colOff>457200</xdr:colOff>
          <xdr:row>79</xdr:row>
          <xdr:rowOff>366713</xdr:rowOff>
        </xdr:to>
        <xdr:sp macro="" textlink="">
          <xdr:nvSpPr>
            <xdr:cNvPr id="14803" name="Check Box 467" hidden="1">
              <a:extLst>
                <a:ext uri="{63B3BB69-23CF-44E3-9099-C40C66FF867C}">
                  <a14:compatExt spid="_x0000_s14803"/>
                </a:ext>
                <a:ext uri="{FF2B5EF4-FFF2-40B4-BE49-F238E27FC236}">
                  <a16:creationId xmlns:a16="http://schemas.microsoft.com/office/drawing/2014/main" xmlns="" id="{00000000-0008-0000-0300-0000D3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80</xdr:row>
          <xdr:rowOff>14288</xdr:rowOff>
        </xdr:from>
        <xdr:to>
          <xdr:col>3</xdr:col>
          <xdr:colOff>395288</xdr:colOff>
          <xdr:row>80</xdr:row>
          <xdr:rowOff>328613</xdr:rowOff>
        </xdr:to>
        <xdr:sp macro="" textlink="">
          <xdr:nvSpPr>
            <xdr:cNvPr id="14806" name="Check Box 470" hidden="1">
              <a:extLst>
                <a:ext uri="{63B3BB69-23CF-44E3-9099-C40C66FF867C}">
                  <a14:compatExt spid="_x0000_s14806"/>
                </a:ext>
                <a:ext uri="{FF2B5EF4-FFF2-40B4-BE49-F238E27FC236}">
                  <a16:creationId xmlns:a16="http://schemas.microsoft.com/office/drawing/2014/main" xmlns="" id="{00000000-0008-0000-0300-0000D6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52388</xdr:colOff>
          <xdr:row>81</xdr:row>
          <xdr:rowOff>14288</xdr:rowOff>
        </xdr:from>
        <xdr:to>
          <xdr:col>3</xdr:col>
          <xdr:colOff>433388</xdr:colOff>
          <xdr:row>81</xdr:row>
          <xdr:rowOff>342900</xdr:rowOff>
        </xdr:to>
        <xdr:sp macro="" textlink="">
          <xdr:nvSpPr>
            <xdr:cNvPr id="14809" name="Check Box 473" hidden="1">
              <a:extLst>
                <a:ext uri="{63B3BB69-23CF-44E3-9099-C40C66FF867C}">
                  <a14:compatExt spid="_x0000_s14809"/>
                </a:ext>
                <a:ext uri="{FF2B5EF4-FFF2-40B4-BE49-F238E27FC236}">
                  <a16:creationId xmlns:a16="http://schemas.microsoft.com/office/drawing/2014/main" xmlns="" id="{00000000-0008-0000-0300-0000D93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166688</xdr:colOff>
          <xdr:row>7</xdr:row>
          <xdr:rowOff>20638</xdr:rowOff>
        </xdr:from>
        <xdr:to>
          <xdr:col>3</xdr:col>
          <xdr:colOff>442913</xdr:colOff>
          <xdr:row>8</xdr:row>
          <xdr:rowOff>44450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xmlns="" id="{00000000-0008-0000-0400-000001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8</xdr:row>
          <xdr:rowOff>14288</xdr:rowOff>
        </xdr:from>
        <xdr:to>
          <xdr:col>3</xdr:col>
          <xdr:colOff>442913</xdr:colOff>
          <xdr:row>9</xdr:row>
          <xdr:rowOff>38100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xmlns="" id="{00000000-0008-0000-0400-000015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9</xdr:row>
          <xdr:rowOff>14288</xdr:rowOff>
        </xdr:from>
        <xdr:to>
          <xdr:col>3</xdr:col>
          <xdr:colOff>442913</xdr:colOff>
          <xdr:row>10</xdr:row>
          <xdr:rowOff>38100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xmlns="" id="{00000000-0008-0000-0400-000016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10</xdr:row>
          <xdr:rowOff>14288</xdr:rowOff>
        </xdr:from>
        <xdr:to>
          <xdr:col>3</xdr:col>
          <xdr:colOff>442913</xdr:colOff>
          <xdr:row>11</xdr:row>
          <xdr:rowOff>38100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xmlns="" id="{00000000-0008-0000-0400-000017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11</xdr:row>
          <xdr:rowOff>14288</xdr:rowOff>
        </xdr:from>
        <xdr:to>
          <xdr:col>3</xdr:col>
          <xdr:colOff>442913</xdr:colOff>
          <xdr:row>12</xdr:row>
          <xdr:rowOff>38100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xmlns="" id="{00000000-0008-0000-0400-000018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12</xdr:row>
          <xdr:rowOff>14288</xdr:rowOff>
        </xdr:from>
        <xdr:to>
          <xdr:col>3</xdr:col>
          <xdr:colOff>442913</xdr:colOff>
          <xdr:row>13</xdr:row>
          <xdr:rowOff>38100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xmlns="" id="{00000000-0008-0000-0400-000019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xdr:row>
          <xdr:rowOff>14288</xdr:rowOff>
        </xdr:from>
        <xdr:to>
          <xdr:col>3</xdr:col>
          <xdr:colOff>442913</xdr:colOff>
          <xdr:row>14</xdr:row>
          <xdr:rowOff>38100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xmlns="" id="{00000000-0008-0000-0400-00001A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xdr:row>
          <xdr:rowOff>14288</xdr:rowOff>
        </xdr:from>
        <xdr:to>
          <xdr:col>3</xdr:col>
          <xdr:colOff>442913</xdr:colOff>
          <xdr:row>15</xdr:row>
          <xdr:rowOff>38100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xmlns="" id="{00000000-0008-0000-0400-00001B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15</xdr:row>
          <xdr:rowOff>14288</xdr:rowOff>
        </xdr:from>
        <xdr:to>
          <xdr:col>3</xdr:col>
          <xdr:colOff>442913</xdr:colOff>
          <xdr:row>16</xdr:row>
          <xdr:rowOff>38100</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xmlns="" id="{00000000-0008-0000-0400-00001C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6</xdr:row>
          <xdr:rowOff>395288</xdr:rowOff>
        </xdr:from>
        <xdr:to>
          <xdr:col>3</xdr:col>
          <xdr:colOff>495300</xdr:colOff>
          <xdr:row>7</xdr:row>
          <xdr:rowOff>328613</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xmlns="" id="{00000000-0008-0000-05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395288</xdr:rowOff>
        </xdr:from>
        <xdr:to>
          <xdr:col>3</xdr:col>
          <xdr:colOff>495300</xdr:colOff>
          <xdr:row>8</xdr:row>
          <xdr:rowOff>328613</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xmlns="" id="{00000000-0008-0000-0500-00004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395288</xdr:rowOff>
        </xdr:from>
        <xdr:to>
          <xdr:col>3</xdr:col>
          <xdr:colOff>495300</xdr:colOff>
          <xdr:row>13</xdr:row>
          <xdr:rowOff>328613</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xmlns="" id="{00000000-0008-0000-0500-00004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0</xdr:rowOff>
        </xdr:from>
        <xdr:to>
          <xdr:col>3</xdr:col>
          <xdr:colOff>495300</xdr:colOff>
          <xdr:row>14</xdr:row>
          <xdr:rowOff>328613</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xmlns="" id="{00000000-0008-0000-0500-00004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395288</xdr:rowOff>
        </xdr:from>
        <xdr:to>
          <xdr:col>3</xdr:col>
          <xdr:colOff>495300</xdr:colOff>
          <xdr:row>15</xdr:row>
          <xdr:rowOff>328613</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xmlns="" id="{00000000-0008-0000-0500-00004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395288</xdr:rowOff>
        </xdr:from>
        <xdr:to>
          <xdr:col>3</xdr:col>
          <xdr:colOff>495300</xdr:colOff>
          <xdr:row>16</xdr:row>
          <xdr:rowOff>328613</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xmlns="" id="{00000000-0008-0000-0500-00004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395288</xdr:rowOff>
        </xdr:from>
        <xdr:to>
          <xdr:col>3</xdr:col>
          <xdr:colOff>495300</xdr:colOff>
          <xdr:row>17</xdr:row>
          <xdr:rowOff>328613</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xmlns="" id="{00000000-0008-0000-0500-00004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395288</xdr:rowOff>
        </xdr:from>
        <xdr:to>
          <xdr:col>3</xdr:col>
          <xdr:colOff>495300</xdr:colOff>
          <xdr:row>18</xdr:row>
          <xdr:rowOff>328613</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xmlns="" id="{00000000-0008-0000-05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395288</xdr:rowOff>
        </xdr:from>
        <xdr:to>
          <xdr:col>3</xdr:col>
          <xdr:colOff>495300</xdr:colOff>
          <xdr:row>19</xdr:row>
          <xdr:rowOff>328613</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xmlns="" id="{00000000-0008-0000-05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xdr:row>
          <xdr:rowOff>0</xdr:rowOff>
        </xdr:from>
        <xdr:to>
          <xdr:col>3</xdr:col>
          <xdr:colOff>495300</xdr:colOff>
          <xdr:row>20</xdr:row>
          <xdr:rowOff>328613</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xmlns="" id="{00000000-0008-0000-0500-00005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xdr:row>
          <xdr:rowOff>395288</xdr:rowOff>
        </xdr:from>
        <xdr:to>
          <xdr:col>3</xdr:col>
          <xdr:colOff>495300</xdr:colOff>
          <xdr:row>21</xdr:row>
          <xdr:rowOff>328613</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xmlns="" id="{00000000-0008-0000-0500-00005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395288</xdr:rowOff>
        </xdr:from>
        <xdr:to>
          <xdr:col>3</xdr:col>
          <xdr:colOff>495300</xdr:colOff>
          <xdr:row>22</xdr:row>
          <xdr:rowOff>328613</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xmlns="" id="{00000000-0008-0000-05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395288</xdr:rowOff>
        </xdr:from>
        <xdr:to>
          <xdr:col>3</xdr:col>
          <xdr:colOff>495300</xdr:colOff>
          <xdr:row>23</xdr:row>
          <xdr:rowOff>328613</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xmlns="" id="{00000000-0008-0000-0500-00005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395288</xdr:rowOff>
        </xdr:from>
        <xdr:to>
          <xdr:col>3</xdr:col>
          <xdr:colOff>495300</xdr:colOff>
          <xdr:row>24</xdr:row>
          <xdr:rowOff>328613</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xmlns="" id="{00000000-0008-0000-0500-00005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395288</xdr:rowOff>
        </xdr:from>
        <xdr:to>
          <xdr:col>3</xdr:col>
          <xdr:colOff>495300</xdr:colOff>
          <xdr:row>25</xdr:row>
          <xdr:rowOff>328613</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xmlns="" id="{00000000-0008-0000-0500-00005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395288</xdr:rowOff>
        </xdr:from>
        <xdr:to>
          <xdr:col>3</xdr:col>
          <xdr:colOff>495300</xdr:colOff>
          <xdr:row>26</xdr:row>
          <xdr:rowOff>328613</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xmlns="" id="{00000000-0008-0000-0500-00005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27</xdr:row>
          <xdr:rowOff>0</xdr:rowOff>
        </xdr:from>
        <xdr:to>
          <xdr:col>3</xdr:col>
          <xdr:colOff>495300</xdr:colOff>
          <xdr:row>27</xdr:row>
          <xdr:rowOff>328613</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xmlns="" id="{00000000-0008-0000-0500-00005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30</xdr:row>
          <xdr:rowOff>0</xdr:rowOff>
        </xdr:from>
        <xdr:to>
          <xdr:col>3</xdr:col>
          <xdr:colOff>495300</xdr:colOff>
          <xdr:row>30</xdr:row>
          <xdr:rowOff>328613</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xmlns="" id="{00000000-0008-0000-0500-00005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31</xdr:row>
          <xdr:rowOff>0</xdr:rowOff>
        </xdr:from>
        <xdr:to>
          <xdr:col>3</xdr:col>
          <xdr:colOff>495300</xdr:colOff>
          <xdr:row>31</xdr:row>
          <xdr:rowOff>328613</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xmlns="" id="{00000000-0008-0000-0500-00005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32</xdr:row>
          <xdr:rowOff>0</xdr:rowOff>
        </xdr:from>
        <xdr:to>
          <xdr:col>3</xdr:col>
          <xdr:colOff>495300</xdr:colOff>
          <xdr:row>32</xdr:row>
          <xdr:rowOff>328613</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xmlns="" id="{00000000-0008-0000-0500-00005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35</xdr:row>
          <xdr:rowOff>0</xdr:rowOff>
        </xdr:from>
        <xdr:to>
          <xdr:col>3</xdr:col>
          <xdr:colOff>495300</xdr:colOff>
          <xdr:row>35</xdr:row>
          <xdr:rowOff>328613</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xmlns="" id="{00000000-0008-0000-0500-00006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36</xdr:row>
          <xdr:rowOff>0</xdr:rowOff>
        </xdr:from>
        <xdr:to>
          <xdr:col>3</xdr:col>
          <xdr:colOff>495300</xdr:colOff>
          <xdr:row>36</xdr:row>
          <xdr:rowOff>328613</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xmlns="" id="{00000000-0008-0000-0500-00006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37</xdr:row>
          <xdr:rowOff>0</xdr:rowOff>
        </xdr:from>
        <xdr:to>
          <xdr:col>3</xdr:col>
          <xdr:colOff>495300</xdr:colOff>
          <xdr:row>37</xdr:row>
          <xdr:rowOff>328613</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xmlns="" id="{00000000-0008-0000-0500-00006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38</xdr:row>
          <xdr:rowOff>0</xdr:rowOff>
        </xdr:from>
        <xdr:to>
          <xdr:col>3</xdr:col>
          <xdr:colOff>495300</xdr:colOff>
          <xdr:row>38</xdr:row>
          <xdr:rowOff>328613</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xmlns="" id="{00000000-0008-0000-0500-00006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41</xdr:row>
          <xdr:rowOff>0</xdr:rowOff>
        </xdr:from>
        <xdr:to>
          <xdr:col>3</xdr:col>
          <xdr:colOff>495300</xdr:colOff>
          <xdr:row>41</xdr:row>
          <xdr:rowOff>328613</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xmlns="" id="{00000000-0008-0000-0500-00006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42</xdr:row>
          <xdr:rowOff>0</xdr:rowOff>
        </xdr:from>
        <xdr:to>
          <xdr:col>3</xdr:col>
          <xdr:colOff>495300</xdr:colOff>
          <xdr:row>42</xdr:row>
          <xdr:rowOff>328613</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xmlns="" id="{00000000-0008-0000-0500-00007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43</xdr:row>
          <xdr:rowOff>0</xdr:rowOff>
        </xdr:from>
        <xdr:to>
          <xdr:col>3</xdr:col>
          <xdr:colOff>495300</xdr:colOff>
          <xdr:row>43</xdr:row>
          <xdr:rowOff>328613</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xmlns="" id="{00000000-0008-0000-0500-00007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44</xdr:row>
          <xdr:rowOff>0</xdr:rowOff>
        </xdr:from>
        <xdr:to>
          <xdr:col>3</xdr:col>
          <xdr:colOff>495300</xdr:colOff>
          <xdr:row>44</xdr:row>
          <xdr:rowOff>328613</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xmlns="" id="{00000000-0008-0000-0500-00007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45</xdr:row>
          <xdr:rowOff>0</xdr:rowOff>
        </xdr:from>
        <xdr:to>
          <xdr:col>3</xdr:col>
          <xdr:colOff>495300</xdr:colOff>
          <xdr:row>45</xdr:row>
          <xdr:rowOff>328613</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xmlns="" id="{00000000-0008-0000-0500-00007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46</xdr:row>
          <xdr:rowOff>0</xdr:rowOff>
        </xdr:from>
        <xdr:to>
          <xdr:col>3</xdr:col>
          <xdr:colOff>495300</xdr:colOff>
          <xdr:row>46</xdr:row>
          <xdr:rowOff>328613</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xmlns="" id="{00000000-0008-0000-0500-00007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47</xdr:row>
          <xdr:rowOff>0</xdr:rowOff>
        </xdr:from>
        <xdr:to>
          <xdr:col>3</xdr:col>
          <xdr:colOff>495300</xdr:colOff>
          <xdr:row>47</xdr:row>
          <xdr:rowOff>328613</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xmlns="" id="{00000000-0008-0000-0500-00007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48</xdr:row>
          <xdr:rowOff>0</xdr:rowOff>
        </xdr:from>
        <xdr:to>
          <xdr:col>3</xdr:col>
          <xdr:colOff>495300</xdr:colOff>
          <xdr:row>48</xdr:row>
          <xdr:rowOff>328613</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xmlns="" id="{00000000-0008-0000-0500-00007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49</xdr:row>
          <xdr:rowOff>0</xdr:rowOff>
        </xdr:from>
        <xdr:to>
          <xdr:col>3</xdr:col>
          <xdr:colOff>495300</xdr:colOff>
          <xdr:row>49</xdr:row>
          <xdr:rowOff>328613</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xmlns="" id="{00000000-0008-0000-0500-00007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52</xdr:row>
          <xdr:rowOff>0</xdr:rowOff>
        </xdr:from>
        <xdr:to>
          <xdr:col>3</xdr:col>
          <xdr:colOff>495300</xdr:colOff>
          <xdr:row>52</xdr:row>
          <xdr:rowOff>328613</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xmlns="" id="{00000000-0008-0000-0500-00007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53</xdr:row>
          <xdr:rowOff>0</xdr:rowOff>
        </xdr:from>
        <xdr:to>
          <xdr:col>3</xdr:col>
          <xdr:colOff>495300</xdr:colOff>
          <xdr:row>53</xdr:row>
          <xdr:rowOff>328613</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xmlns="" id="{00000000-0008-0000-0500-00007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54</xdr:row>
          <xdr:rowOff>0</xdr:rowOff>
        </xdr:from>
        <xdr:to>
          <xdr:col>3</xdr:col>
          <xdr:colOff>495300</xdr:colOff>
          <xdr:row>54</xdr:row>
          <xdr:rowOff>328613</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xmlns="" id="{00000000-0008-0000-0500-00007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55</xdr:row>
          <xdr:rowOff>0</xdr:rowOff>
        </xdr:from>
        <xdr:to>
          <xdr:col>3</xdr:col>
          <xdr:colOff>495300</xdr:colOff>
          <xdr:row>55</xdr:row>
          <xdr:rowOff>328613</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xmlns="" id="{00000000-0008-0000-0500-00007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56</xdr:row>
          <xdr:rowOff>0</xdr:rowOff>
        </xdr:from>
        <xdr:to>
          <xdr:col>3</xdr:col>
          <xdr:colOff>495300</xdr:colOff>
          <xdr:row>56</xdr:row>
          <xdr:rowOff>328613</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xmlns="" id="{00000000-0008-0000-0500-00009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0</xdr:rowOff>
        </xdr:from>
        <xdr:to>
          <xdr:col>3</xdr:col>
          <xdr:colOff>495300</xdr:colOff>
          <xdr:row>57</xdr:row>
          <xdr:rowOff>328613</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xmlns="" id="{00000000-0008-0000-0500-00009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58</xdr:row>
          <xdr:rowOff>0</xdr:rowOff>
        </xdr:from>
        <xdr:to>
          <xdr:col>3</xdr:col>
          <xdr:colOff>495300</xdr:colOff>
          <xdr:row>58</xdr:row>
          <xdr:rowOff>328613</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xmlns="" id="{00000000-0008-0000-0500-00009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59</xdr:row>
          <xdr:rowOff>0</xdr:rowOff>
        </xdr:from>
        <xdr:to>
          <xdr:col>3</xdr:col>
          <xdr:colOff>495300</xdr:colOff>
          <xdr:row>59</xdr:row>
          <xdr:rowOff>342900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xmlns="" id="{00000000-0008-0000-0500-00009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60</xdr:row>
          <xdr:rowOff>0</xdr:rowOff>
        </xdr:from>
        <xdr:to>
          <xdr:col>3</xdr:col>
          <xdr:colOff>495300</xdr:colOff>
          <xdr:row>60</xdr:row>
          <xdr:rowOff>328613</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xmlns="" id="{00000000-0008-0000-0500-00009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166688</xdr:colOff>
          <xdr:row>7</xdr:row>
          <xdr:rowOff>14288</xdr:rowOff>
        </xdr:from>
        <xdr:to>
          <xdr:col>3</xdr:col>
          <xdr:colOff>442913</xdr:colOff>
          <xdr:row>8</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6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8</xdr:row>
          <xdr:rowOff>14288</xdr:rowOff>
        </xdr:from>
        <xdr:to>
          <xdr:col>3</xdr:col>
          <xdr:colOff>442913</xdr:colOff>
          <xdr:row>9</xdr:row>
          <xdr:rowOff>38100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xmlns="" id="{00000000-0008-0000-0600-00005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9</xdr:row>
          <xdr:rowOff>14288</xdr:rowOff>
        </xdr:from>
        <xdr:to>
          <xdr:col>3</xdr:col>
          <xdr:colOff>442913</xdr:colOff>
          <xdr:row>10</xdr:row>
          <xdr:rowOff>38100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xmlns="" id="{00000000-0008-0000-0600-00005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10</xdr:row>
          <xdr:rowOff>14288</xdr:rowOff>
        </xdr:from>
        <xdr:to>
          <xdr:col>3</xdr:col>
          <xdr:colOff>442913</xdr:colOff>
          <xdr:row>11</xdr:row>
          <xdr:rowOff>38100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xmlns="" id="{00000000-0008-0000-0600-00005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11</xdr:row>
          <xdr:rowOff>14288</xdr:rowOff>
        </xdr:from>
        <xdr:to>
          <xdr:col>3</xdr:col>
          <xdr:colOff>442913</xdr:colOff>
          <xdr:row>12</xdr:row>
          <xdr:rowOff>38100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xmlns="" id="{00000000-0008-0000-0600-00005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12</xdr:row>
          <xdr:rowOff>14288</xdr:rowOff>
        </xdr:from>
        <xdr:to>
          <xdr:col>3</xdr:col>
          <xdr:colOff>442913</xdr:colOff>
          <xdr:row>13</xdr:row>
          <xdr:rowOff>38100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xmlns="" id="{00000000-0008-0000-0600-00005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xdr:row>
          <xdr:rowOff>14288</xdr:rowOff>
        </xdr:from>
        <xdr:to>
          <xdr:col>3</xdr:col>
          <xdr:colOff>442913</xdr:colOff>
          <xdr:row>14</xdr:row>
          <xdr:rowOff>38100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xmlns="" id="{00000000-0008-0000-0600-00005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xdr:row>
          <xdr:rowOff>14288</xdr:rowOff>
        </xdr:from>
        <xdr:to>
          <xdr:col>3</xdr:col>
          <xdr:colOff>442913</xdr:colOff>
          <xdr:row>15</xdr:row>
          <xdr:rowOff>38100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xmlns="" id="{00000000-0008-0000-0600-00005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17</xdr:row>
          <xdr:rowOff>14288</xdr:rowOff>
        </xdr:from>
        <xdr:to>
          <xdr:col>3</xdr:col>
          <xdr:colOff>442913</xdr:colOff>
          <xdr:row>18</xdr:row>
          <xdr:rowOff>38100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xmlns="" id="{00000000-0008-0000-0600-00005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18</xdr:row>
          <xdr:rowOff>14288</xdr:rowOff>
        </xdr:from>
        <xdr:to>
          <xdr:col>3</xdr:col>
          <xdr:colOff>442913</xdr:colOff>
          <xdr:row>19</xdr:row>
          <xdr:rowOff>38100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xmlns="" id="{00000000-0008-0000-0600-00006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19</xdr:row>
          <xdr:rowOff>14288</xdr:rowOff>
        </xdr:from>
        <xdr:to>
          <xdr:col>3</xdr:col>
          <xdr:colOff>442913</xdr:colOff>
          <xdr:row>20</xdr:row>
          <xdr:rowOff>38100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xmlns="" id="{00000000-0008-0000-0600-00006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20</xdr:row>
          <xdr:rowOff>14288</xdr:rowOff>
        </xdr:from>
        <xdr:to>
          <xdr:col>3</xdr:col>
          <xdr:colOff>442913</xdr:colOff>
          <xdr:row>21</xdr:row>
          <xdr:rowOff>38100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xmlns="" id="{00000000-0008-0000-0600-00006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21</xdr:row>
          <xdr:rowOff>14288</xdr:rowOff>
        </xdr:from>
        <xdr:to>
          <xdr:col>3</xdr:col>
          <xdr:colOff>442913</xdr:colOff>
          <xdr:row>22</xdr:row>
          <xdr:rowOff>38100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xmlns="" id="{00000000-0008-0000-0600-00006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22</xdr:row>
          <xdr:rowOff>14288</xdr:rowOff>
        </xdr:from>
        <xdr:to>
          <xdr:col>3</xdr:col>
          <xdr:colOff>442913</xdr:colOff>
          <xdr:row>23</xdr:row>
          <xdr:rowOff>38100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xmlns="" id="{00000000-0008-0000-0600-00006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166688</xdr:colOff>
          <xdr:row>7</xdr:row>
          <xdr:rowOff>14288</xdr:rowOff>
        </xdr:from>
        <xdr:to>
          <xdr:col>3</xdr:col>
          <xdr:colOff>442913</xdr:colOff>
          <xdr:row>8</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xmlns="" id="{00000000-0008-0000-07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8</xdr:row>
          <xdr:rowOff>14288</xdr:rowOff>
        </xdr:from>
        <xdr:to>
          <xdr:col>3</xdr:col>
          <xdr:colOff>442913</xdr:colOff>
          <xdr:row>9</xdr:row>
          <xdr:rowOff>38100</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xmlns="" id="{00000000-0008-0000-0700-00004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9</xdr:row>
          <xdr:rowOff>14288</xdr:rowOff>
        </xdr:from>
        <xdr:to>
          <xdr:col>3</xdr:col>
          <xdr:colOff>442913</xdr:colOff>
          <xdr:row>10</xdr:row>
          <xdr:rowOff>38100</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xmlns="" id="{00000000-0008-0000-0700-00004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12</xdr:row>
          <xdr:rowOff>14288</xdr:rowOff>
        </xdr:from>
        <xdr:to>
          <xdr:col>3</xdr:col>
          <xdr:colOff>442913</xdr:colOff>
          <xdr:row>13</xdr:row>
          <xdr:rowOff>38100</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xmlns="" id="{00000000-0008-0000-0700-00005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xdr:row>
          <xdr:rowOff>14288</xdr:rowOff>
        </xdr:from>
        <xdr:to>
          <xdr:col>3</xdr:col>
          <xdr:colOff>442913</xdr:colOff>
          <xdr:row>14</xdr:row>
          <xdr:rowOff>38100</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xmlns="" id="{00000000-0008-0000-0700-00005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xdr:row>
          <xdr:rowOff>14288</xdr:rowOff>
        </xdr:from>
        <xdr:to>
          <xdr:col>3</xdr:col>
          <xdr:colOff>442913</xdr:colOff>
          <xdr:row>15</xdr:row>
          <xdr:rowOff>38100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xmlns="" id="{00000000-0008-0000-0700-00008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xdr:row>
          <xdr:rowOff>357188</xdr:rowOff>
        </xdr:from>
        <xdr:to>
          <xdr:col>3</xdr:col>
          <xdr:colOff>442913</xdr:colOff>
          <xdr:row>16</xdr:row>
          <xdr:rowOff>23813</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700-00008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16</xdr:row>
          <xdr:rowOff>14288</xdr:rowOff>
        </xdr:from>
        <xdr:to>
          <xdr:col>3</xdr:col>
          <xdr:colOff>442913</xdr:colOff>
          <xdr:row>17</xdr:row>
          <xdr:rowOff>38100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700-00009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17</xdr:row>
          <xdr:rowOff>14288</xdr:rowOff>
        </xdr:from>
        <xdr:to>
          <xdr:col>3</xdr:col>
          <xdr:colOff>442913</xdr:colOff>
          <xdr:row>18</xdr:row>
          <xdr:rowOff>38100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700-00009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18</xdr:row>
          <xdr:rowOff>14288</xdr:rowOff>
        </xdr:from>
        <xdr:to>
          <xdr:col>3</xdr:col>
          <xdr:colOff>442913</xdr:colOff>
          <xdr:row>19</xdr:row>
          <xdr:rowOff>38100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700-00009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19</xdr:row>
          <xdr:rowOff>14288</xdr:rowOff>
        </xdr:from>
        <xdr:to>
          <xdr:col>3</xdr:col>
          <xdr:colOff>442913</xdr:colOff>
          <xdr:row>20</xdr:row>
          <xdr:rowOff>38100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700-00009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20</xdr:row>
          <xdr:rowOff>14288</xdr:rowOff>
        </xdr:from>
        <xdr:to>
          <xdr:col>3</xdr:col>
          <xdr:colOff>442913</xdr:colOff>
          <xdr:row>21</xdr:row>
          <xdr:rowOff>38100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700-00009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21</xdr:row>
          <xdr:rowOff>23813</xdr:rowOff>
        </xdr:from>
        <xdr:to>
          <xdr:col>3</xdr:col>
          <xdr:colOff>442913</xdr:colOff>
          <xdr:row>22</xdr:row>
          <xdr:rowOff>52388</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700-0000A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166688</xdr:colOff>
          <xdr:row>7</xdr:row>
          <xdr:rowOff>14288</xdr:rowOff>
        </xdr:from>
        <xdr:to>
          <xdr:col>3</xdr:col>
          <xdr:colOff>442913</xdr:colOff>
          <xdr:row>8</xdr:row>
          <xdr:rowOff>38100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xmlns="" id="{00000000-0008-0000-0800-00000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8</xdr:row>
          <xdr:rowOff>14288</xdr:rowOff>
        </xdr:from>
        <xdr:to>
          <xdr:col>3</xdr:col>
          <xdr:colOff>442913</xdr:colOff>
          <xdr:row>9</xdr:row>
          <xdr:rowOff>38100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xmlns="" id="{00000000-0008-0000-0800-00002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9</xdr:row>
          <xdr:rowOff>14288</xdr:rowOff>
        </xdr:from>
        <xdr:to>
          <xdr:col>3</xdr:col>
          <xdr:colOff>442913</xdr:colOff>
          <xdr:row>10</xdr:row>
          <xdr:rowOff>38100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xmlns="" id="{00000000-0008-0000-0800-00002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10</xdr:row>
          <xdr:rowOff>14288</xdr:rowOff>
        </xdr:from>
        <xdr:to>
          <xdr:col>3</xdr:col>
          <xdr:colOff>442913</xdr:colOff>
          <xdr:row>11</xdr:row>
          <xdr:rowOff>38100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xmlns="" id="{00000000-0008-0000-0800-00002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11</xdr:row>
          <xdr:rowOff>14288</xdr:rowOff>
        </xdr:from>
        <xdr:to>
          <xdr:col>3</xdr:col>
          <xdr:colOff>442913</xdr:colOff>
          <xdr:row>12</xdr:row>
          <xdr:rowOff>38100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xmlns="" id="{00000000-0008-0000-0800-00002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12</xdr:row>
          <xdr:rowOff>14288</xdr:rowOff>
        </xdr:from>
        <xdr:to>
          <xdr:col>3</xdr:col>
          <xdr:colOff>442913</xdr:colOff>
          <xdr:row>13</xdr:row>
          <xdr:rowOff>38100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xmlns="" id="{00000000-0008-0000-0800-00002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xdr:row>
          <xdr:rowOff>14288</xdr:rowOff>
        </xdr:from>
        <xdr:to>
          <xdr:col>3</xdr:col>
          <xdr:colOff>442913</xdr:colOff>
          <xdr:row>14</xdr:row>
          <xdr:rowOff>38100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xmlns="" id="{00000000-0008-0000-0800-00002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18</xdr:row>
          <xdr:rowOff>14288</xdr:rowOff>
        </xdr:from>
        <xdr:to>
          <xdr:col>3</xdr:col>
          <xdr:colOff>442913</xdr:colOff>
          <xdr:row>19</xdr:row>
          <xdr:rowOff>38100</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xmlns="" id="{00000000-0008-0000-0800-00002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19</xdr:row>
          <xdr:rowOff>14288</xdr:rowOff>
        </xdr:from>
        <xdr:to>
          <xdr:col>3</xdr:col>
          <xdr:colOff>442913</xdr:colOff>
          <xdr:row>20</xdr:row>
          <xdr:rowOff>38100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xmlns="" id="{00000000-0008-0000-0800-00002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20</xdr:row>
          <xdr:rowOff>14288</xdr:rowOff>
        </xdr:from>
        <xdr:to>
          <xdr:col>3</xdr:col>
          <xdr:colOff>442913</xdr:colOff>
          <xdr:row>21</xdr:row>
          <xdr:rowOff>38100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xmlns="" id="{00000000-0008-0000-0800-00002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25</xdr:row>
          <xdr:rowOff>14288</xdr:rowOff>
        </xdr:from>
        <xdr:to>
          <xdr:col>3</xdr:col>
          <xdr:colOff>442913</xdr:colOff>
          <xdr:row>26</xdr:row>
          <xdr:rowOff>38100</xdr:rowOff>
        </xdr:to>
        <xdr:sp macro="" textlink="">
          <xdr:nvSpPr>
            <xdr:cNvPr id="23603" name="Check Box 51" hidden="1">
              <a:extLst>
                <a:ext uri="{63B3BB69-23CF-44E3-9099-C40C66FF867C}">
                  <a14:compatExt spid="_x0000_s23603"/>
                </a:ext>
                <a:ext uri="{FF2B5EF4-FFF2-40B4-BE49-F238E27FC236}">
                  <a16:creationId xmlns:a16="http://schemas.microsoft.com/office/drawing/2014/main" xmlns="" id="{00000000-0008-0000-0800-00003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26</xdr:row>
          <xdr:rowOff>14288</xdr:rowOff>
        </xdr:from>
        <xdr:to>
          <xdr:col>3</xdr:col>
          <xdr:colOff>442913</xdr:colOff>
          <xdr:row>27</xdr:row>
          <xdr:rowOff>38100</xdr:rowOff>
        </xdr:to>
        <xdr:sp macro="" textlink="">
          <xdr:nvSpPr>
            <xdr:cNvPr id="23606" name="Check Box 54" hidden="1">
              <a:extLst>
                <a:ext uri="{63B3BB69-23CF-44E3-9099-C40C66FF867C}">
                  <a14:compatExt spid="_x0000_s23606"/>
                </a:ext>
                <a:ext uri="{FF2B5EF4-FFF2-40B4-BE49-F238E27FC236}">
                  <a16:creationId xmlns:a16="http://schemas.microsoft.com/office/drawing/2014/main" xmlns="" id="{00000000-0008-0000-0800-00003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33</xdr:row>
          <xdr:rowOff>14288</xdr:rowOff>
        </xdr:from>
        <xdr:to>
          <xdr:col>3</xdr:col>
          <xdr:colOff>442913</xdr:colOff>
          <xdr:row>34</xdr:row>
          <xdr:rowOff>38100</xdr:rowOff>
        </xdr:to>
        <xdr:sp macro="" textlink="">
          <xdr:nvSpPr>
            <xdr:cNvPr id="23609" name="Check Box 57" hidden="1">
              <a:extLst>
                <a:ext uri="{63B3BB69-23CF-44E3-9099-C40C66FF867C}">
                  <a14:compatExt spid="_x0000_s23609"/>
                </a:ext>
                <a:ext uri="{FF2B5EF4-FFF2-40B4-BE49-F238E27FC236}">
                  <a16:creationId xmlns:a16="http://schemas.microsoft.com/office/drawing/2014/main" xmlns="" id="{00000000-0008-0000-0800-00003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34</xdr:row>
          <xdr:rowOff>14288</xdr:rowOff>
        </xdr:from>
        <xdr:to>
          <xdr:col>3</xdr:col>
          <xdr:colOff>442913</xdr:colOff>
          <xdr:row>35</xdr:row>
          <xdr:rowOff>38100</xdr:rowOff>
        </xdr:to>
        <xdr:sp macro="" textlink="">
          <xdr:nvSpPr>
            <xdr:cNvPr id="23618" name="Check Box 66" hidden="1">
              <a:extLst>
                <a:ext uri="{63B3BB69-23CF-44E3-9099-C40C66FF867C}">
                  <a14:compatExt spid="_x0000_s23618"/>
                </a:ext>
                <a:ext uri="{FF2B5EF4-FFF2-40B4-BE49-F238E27FC236}">
                  <a16:creationId xmlns:a16="http://schemas.microsoft.com/office/drawing/2014/main" xmlns="" id="{00000000-0008-0000-0800-00004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35</xdr:row>
          <xdr:rowOff>14288</xdr:rowOff>
        </xdr:from>
        <xdr:to>
          <xdr:col>3</xdr:col>
          <xdr:colOff>442913</xdr:colOff>
          <xdr:row>36</xdr:row>
          <xdr:rowOff>38100</xdr:rowOff>
        </xdr:to>
        <xdr:sp macro="" textlink="">
          <xdr:nvSpPr>
            <xdr:cNvPr id="23619" name="Check Box 67" hidden="1">
              <a:extLst>
                <a:ext uri="{63B3BB69-23CF-44E3-9099-C40C66FF867C}">
                  <a14:compatExt spid="_x0000_s23619"/>
                </a:ext>
                <a:ext uri="{FF2B5EF4-FFF2-40B4-BE49-F238E27FC236}">
                  <a16:creationId xmlns:a16="http://schemas.microsoft.com/office/drawing/2014/main" xmlns="" id="{00000000-0008-0000-0800-00004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48</xdr:row>
          <xdr:rowOff>14288</xdr:rowOff>
        </xdr:from>
        <xdr:to>
          <xdr:col>3</xdr:col>
          <xdr:colOff>442913</xdr:colOff>
          <xdr:row>49</xdr:row>
          <xdr:rowOff>38100</xdr:rowOff>
        </xdr:to>
        <xdr:sp macro="" textlink="">
          <xdr:nvSpPr>
            <xdr:cNvPr id="23627" name="Check Box 75" hidden="1">
              <a:extLst>
                <a:ext uri="{63B3BB69-23CF-44E3-9099-C40C66FF867C}">
                  <a14:compatExt spid="_x0000_s23627"/>
                </a:ext>
                <a:ext uri="{FF2B5EF4-FFF2-40B4-BE49-F238E27FC236}">
                  <a16:creationId xmlns:a16="http://schemas.microsoft.com/office/drawing/2014/main" xmlns="" id="{00000000-0008-0000-0800-00004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49</xdr:row>
          <xdr:rowOff>14288</xdr:rowOff>
        </xdr:from>
        <xdr:to>
          <xdr:col>3</xdr:col>
          <xdr:colOff>442913</xdr:colOff>
          <xdr:row>50</xdr:row>
          <xdr:rowOff>38100</xdr:rowOff>
        </xdr:to>
        <xdr:sp macro="" textlink="">
          <xdr:nvSpPr>
            <xdr:cNvPr id="23636" name="Check Box 84" hidden="1">
              <a:extLst>
                <a:ext uri="{63B3BB69-23CF-44E3-9099-C40C66FF867C}">
                  <a14:compatExt spid="_x0000_s23636"/>
                </a:ext>
                <a:ext uri="{FF2B5EF4-FFF2-40B4-BE49-F238E27FC236}">
                  <a16:creationId xmlns:a16="http://schemas.microsoft.com/office/drawing/2014/main" xmlns="" id="{00000000-0008-0000-0800-00005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63</xdr:row>
          <xdr:rowOff>14288</xdr:rowOff>
        </xdr:from>
        <xdr:to>
          <xdr:col>3</xdr:col>
          <xdr:colOff>442913</xdr:colOff>
          <xdr:row>64</xdr:row>
          <xdr:rowOff>38100</xdr:rowOff>
        </xdr:to>
        <xdr:sp macro="" textlink="">
          <xdr:nvSpPr>
            <xdr:cNvPr id="23645" name="Check Box 93" hidden="1">
              <a:extLst>
                <a:ext uri="{63B3BB69-23CF-44E3-9099-C40C66FF867C}">
                  <a14:compatExt spid="_x0000_s23645"/>
                </a:ext>
                <a:ext uri="{FF2B5EF4-FFF2-40B4-BE49-F238E27FC236}">
                  <a16:creationId xmlns:a16="http://schemas.microsoft.com/office/drawing/2014/main" xmlns="" id="{00000000-0008-0000-0800-00005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64</xdr:row>
          <xdr:rowOff>14288</xdr:rowOff>
        </xdr:from>
        <xdr:to>
          <xdr:col>3</xdr:col>
          <xdr:colOff>442913</xdr:colOff>
          <xdr:row>65</xdr:row>
          <xdr:rowOff>38100</xdr:rowOff>
        </xdr:to>
        <xdr:sp macro="" textlink="">
          <xdr:nvSpPr>
            <xdr:cNvPr id="23654" name="Check Box 102" hidden="1">
              <a:extLst>
                <a:ext uri="{63B3BB69-23CF-44E3-9099-C40C66FF867C}">
                  <a14:compatExt spid="_x0000_s23654"/>
                </a:ext>
                <a:ext uri="{FF2B5EF4-FFF2-40B4-BE49-F238E27FC236}">
                  <a16:creationId xmlns:a16="http://schemas.microsoft.com/office/drawing/2014/main" xmlns="" id="{00000000-0008-0000-0800-00006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69</xdr:row>
          <xdr:rowOff>14288</xdr:rowOff>
        </xdr:from>
        <xdr:to>
          <xdr:col>3</xdr:col>
          <xdr:colOff>442913</xdr:colOff>
          <xdr:row>70</xdr:row>
          <xdr:rowOff>38100</xdr:rowOff>
        </xdr:to>
        <xdr:sp macro="" textlink="">
          <xdr:nvSpPr>
            <xdr:cNvPr id="23657" name="Check Box 105" hidden="1">
              <a:extLst>
                <a:ext uri="{63B3BB69-23CF-44E3-9099-C40C66FF867C}">
                  <a14:compatExt spid="_x0000_s23657"/>
                </a:ext>
                <a:ext uri="{FF2B5EF4-FFF2-40B4-BE49-F238E27FC236}">
                  <a16:creationId xmlns:a16="http://schemas.microsoft.com/office/drawing/2014/main" xmlns="" id="{00000000-0008-0000-0800-00006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70</xdr:row>
          <xdr:rowOff>14288</xdr:rowOff>
        </xdr:from>
        <xdr:to>
          <xdr:col>3</xdr:col>
          <xdr:colOff>442913</xdr:colOff>
          <xdr:row>71</xdr:row>
          <xdr:rowOff>38100</xdr:rowOff>
        </xdr:to>
        <xdr:sp macro="" textlink="">
          <xdr:nvSpPr>
            <xdr:cNvPr id="23658" name="Check Box 106" hidden="1">
              <a:extLst>
                <a:ext uri="{63B3BB69-23CF-44E3-9099-C40C66FF867C}">
                  <a14:compatExt spid="_x0000_s23658"/>
                </a:ext>
                <a:ext uri="{FF2B5EF4-FFF2-40B4-BE49-F238E27FC236}">
                  <a16:creationId xmlns:a16="http://schemas.microsoft.com/office/drawing/2014/main" xmlns="" id="{00000000-0008-0000-0800-00006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71</xdr:row>
          <xdr:rowOff>14288</xdr:rowOff>
        </xdr:from>
        <xdr:to>
          <xdr:col>3</xdr:col>
          <xdr:colOff>442913</xdr:colOff>
          <xdr:row>72</xdr:row>
          <xdr:rowOff>38100</xdr:rowOff>
        </xdr:to>
        <xdr:sp macro="" textlink="">
          <xdr:nvSpPr>
            <xdr:cNvPr id="23659" name="Check Box 107" hidden="1">
              <a:extLst>
                <a:ext uri="{63B3BB69-23CF-44E3-9099-C40C66FF867C}">
                  <a14:compatExt spid="_x0000_s23659"/>
                </a:ext>
                <a:ext uri="{FF2B5EF4-FFF2-40B4-BE49-F238E27FC236}">
                  <a16:creationId xmlns:a16="http://schemas.microsoft.com/office/drawing/2014/main" xmlns="" id="{00000000-0008-0000-0800-00006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72</xdr:row>
          <xdr:rowOff>14288</xdr:rowOff>
        </xdr:from>
        <xdr:to>
          <xdr:col>3</xdr:col>
          <xdr:colOff>442913</xdr:colOff>
          <xdr:row>73</xdr:row>
          <xdr:rowOff>38100</xdr:rowOff>
        </xdr:to>
        <xdr:sp macro="" textlink="">
          <xdr:nvSpPr>
            <xdr:cNvPr id="23660" name="Check Box 108" hidden="1">
              <a:extLst>
                <a:ext uri="{63B3BB69-23CF-44E3-9099-C40C66FF867C}">
                  <a14:compatExt spid="_x0000_s23660"/>
                </a:ext>
                <a:ext uri="{FF2B5EF4-FFF2-40B4-BE49-F238E27FC236}">
                  <a16:creationId xmlns:a16="http://schemas.microsoft.com/office/drawing/2014/main" xmlns="" id="{00000000-0008-0000-0800-00006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73</xdr:row>
          <xdr:rowOff>14288</xdr:rowOff>
        </xdr:from>
        <xdr:to>
          <xdr:col>3</xdr:col>
          <xdr:colOff>442913</xdr:colOff>
          <xdr:row>74</xdr:row>
          <xdr:rowOff>38100</xdr:rowOff>
        </xdr:to>
        <xdr:sp macro="" textlink="">
          <xdr:nvSpPr>
            <xdr:cNvPr id="23661" name="Check Box 109" hidden="1">
              <a:extLst>
                <a:ext uri="{63B3BB69-23CF-44E3-9099-C40C66FF867C}">
                  <a14:compatExt spid="_x0000_s23661"/>
                </a:ext>
                <a:ext uri="{FF2B5EF4-FFF2-40B4-BE49-F238E27FC236}">
                  <a16:creationId xmlns:a16="http://schemas.microsoft.com/office/drawing/2014/main" xmlns="" id="{00000000-0008-0000-0800-00006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27</xdr:row>
          <xdr:rowOff>14288</xdr:rowOff>
        </xdr:from>
        <xdr:to>
          <xdr:col>3</xdr:col>
          <xdr:colOff>442913</xdr:colOff>
          <xdr:row>28</xdr:row>
          <xdr:rowOff>38100</xdr:rowOff>
        </xdr:to>
        <xdr:sp macro="" textlink="">
          <xdr:nvSpPr>
            <xdr:cNvPr id="23700" name="Check Box 148" hidden="1">
              <a:extLst>
                <a:ext uri="{63B3BB69-23CF-44E3-9099-C40C66FF867C}">
                  <a14:compatExt spid="_x0000_s23700"/>
                </a:ext>
                <a:ext uri="{FF2B5EF4-FFF2-40B4-BE49-F238E27FC236}">
                  <a16:creationId xmlns:a16="http://schemas.microsoft.com/office/drawing/2014/main" xmlns="" id="{00000000-0008-0000-0800-00009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28</xdr:row>
          <xdr:rowOff>14288</xdr:rowOff>
        </xdr:from>
        <xdr:to>
          <xdr:col>3</xdr:col>
          <xdr:colOff>442913</xdr:colOff>
          <xdr:row>29</xdr:row>
          <xdr:rowOff>38100</xdr:rowOff>
        </xdr:to>
        <xdr:sp macro="" textlink="">
          <xdr:nvSpPr>
            <xdr:cNvPr id="23702" name="Check Box 150" hidden="1">
              <a:extLst>
                <a:ext uri="{63B3BB69-23CF-44E3-9099-C40C66FF867C}">
                  <a14:compatExt spid="_x0000_s23702"/>
                </a:ext>
                <a:ext uri="{FF2B5EF4-FFF2-40B4-BE49-F238E27FC236}">
                  <a16:creationId xmlns:a16="http://schemas.microsoft.com/office/drawing/2014/main" xmlns="" id="{00000000-0008-0000-0800-00009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36</xdr:row>
          <xdr:rowOff>14288</xdr:rowOff>
        </xdr:from>
        <xdr:to>
          <xdr:col>3</xdr:col>
          <xdr:colOff>442913</xdr:colOff>
          <xdr:row>37</xdr:row>
          <xdr:rowOff>38100</xdr:rowOff>
        </xdr:to>
        <xdr:sp macro="" textlink="">
          <xdr:nvSpPr>
            <xdr:cNvPr id="23728" name="Check Box 176" hidden="1">
              <a:extLst>
                <a:ext uri="{63B3BB69-23CF-44E3-9099-C40C66FF867C}">
                  <a14:compatExt spid="_x0000_s23728"/>
                </a:ext>
                <a:ext uri="{FF2B5EF4-FFF2-40B4-BE49-F238E27FC236}">
                  <a16:creationId xmlns:a16="http://schemas.microsoft.com/office/drawing/2014/main" xmlns="" id="{00000000-0008-0000-0800-0000B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37</xdr:row>
          <xdr:rowOff>14288</xdr:rowOff>
        </xdr:from>
        <xdr:to>
          <xdr:col>3</xdr:col>
          <xdr:colOff>442913</xdr:colOff>
          <xdr:row>38</xdr:row>
          <xdr:rowOff>38100</xdr:rowOff>
        </xdr:to>
        <xdr:sp macro="" textlink="">
          <xdr:nvSpPr>
            <xdr:cNvPr id="23730" name="Check Box 178" hidden="1">
              <a:extLst>
                <a:ext uri="{63B3BB69-23CF-44E3-9099-C40C66FF867C}">
                  <a14:compatExt spid="_x0000_s23730"/>
                </a:ext>
                <a:ext uri="{FF2B5EF4-FFF2-40B4-BE49-F238E27FC236}">
                  <a16:creationId xmlns:a16="http://schemas.microsoft.com/office/drawing/2014/main" xmlns="" id="{00000000-0008-0000-0800-0000B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38</xdr:row>
          <xdr:rowOff>14288</xdr:rowOff>
        </xdr:from>
        <xdr:to>
          <xdr:col>3</xdr:col>
          <xdr:colOff>442913</xdr:colOff>
          <xdr:row>39</xdr:row>
          <xdr:rowOff>38100</xdr:rowOff>
        </xdr:to>
        <xdr:sp macro="" textlink="">
          <xdr:nvSpPr>
            <xdr:cNvPr id="23733" name="Check Box 181" hidden="1">
              <a:extLst>
                <a:ext uri="{63B3BB69-23CF-44E3-9099-C40C66FF867C}">
                  <a14:compatExt spid="_x0000_s23733"/>
                </a:ext>
                <a:ext uri="{FF2B5EF4-FFF2-40B4-BE49-F238E27FC236}">
                  <a16:creationId xmlns:a16="http://schemas.microsoft.com/office/drawing/2014/main" xmlns="" id="{00000000-0008-0000-0800-0000B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39</xdr:row>
          <xdr:rowOff>14288</xdr:rowOff>
        </xdr:from>
        <xdr:to>
          <xdr:col>3</xdr:col>
          <xdr:colOff>442913</xdr:colOff>
          <xdr:row>40</xdr:row>
          <xdr:rowOff>38100</xdr:rowOff>
        </xdr:to>
        <xdr:sp macro="" textlink="">
          <xdr:nvSpPr>
            <xdr:cNvPr id="23736" name="Check Box 184" hidden="1">
              <a:extLst>
                <a:ext uri="{63B3BB69-23CF-44E3-9099-C40C66FF867C}">
                  <a14:compatExt spid="_x0000_s23736"/>
                </a:ext>
                <a:ext uri="{FF2B5EF4-FFF2-40B4-BE49-F238E27FC236}">
                  <a16:creationId xmlns:a16="http://schemas.microsoft.com/office/drawing/2014/main" xmlns="" id="{00000000-0008-0000-0800-0000B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40</xdr:row>
          <xdr:rowOff>14288</xdr:rowOff>
        </xdr:from>
        <xdr:to>
          <xdr:col>3</xdr:col>
          <xdr:colOff>442913</xdr:colOff>
          <xdr:row>41</xdr:row>
          <xdr:rowOff>38100</xdr:rowOff>
        </xdr:to>
        <xdr:sp macro="" textlink="">
          <xdr:nvSpPr>
            <xdr:cNvPr id="23739" name="Check Box 187" hidden="1">
              <a:extLst>
                <a:ext uri="{63B3BB69-23CF-44E3-9099-C40C66FF867C}">
                  <a14:compatExt spid="_x0000_s23739"/>
                </a:ext>
                <a:ext uri="{FF2B5EF4-FFF2-40B4-BE49-F238E27FC236}">
                  <a16:creationId xmlns:a16="http://schemas.microsoft.com/office/drawing/2014/main" xmlns="" id="{00000000-0008-0000-0800-0000B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41</xdr:row>
          <xdr:rowOff>14288</xdr:rowOff>
        </xdr:from>
        <xdr:to>
          <xdr:col>3</xdr:col>
          <xdr:colOff>442913</xdr:colOff>
          <xdr:row>42</xdr:row>
          <xdr:rowOff>38100</xdr:rowOff>
        </xdr:to>
        <xdr:sp macro="" textlink="">
          <xdr:nvSpPr>
            <xdr:cNvPr id="23742" name="Check Box 190" hidden="1">
              <a:extLst>
                <a:ext uri="{63B3BB69-23CF-44E3-9099-C40C66FF867C}">
                  <a14:compatExt spid="_x0000_s23742"/>
                </a:ext>
                <a:ext uri="{FF2B5EF4-FFF2-40B4-BE49-F238E27FC236}">
                  <a16:creationId xmlns:a16="http://schemas.microsoft.com/office/drawing/2014/main" xmlns="" id="{00000000-0008-0000-0800-0000B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42</xdr:row>
          <xdr:rowOff>14288</xdr:rowOff>
        </xdr:from>
        <xdr:to>
          <xdr:col>3</xdr:col>
          <xdr:colOff>442913</xdr:colOff>
          <xdr:row>43</xdr:row>
          <xdr:rowOff>38100</xdr:rowOff>
        </xdr:to>
        <xdr:sp macro="" textlink="">
          <xdr:nvSpPr>
            <xdr:cNvPr id="23745" name="Check Box 193" hidden="1">
              <a:extLst>
                <a:ext uri="{63B3BB69-23CF-44E3-9099-C40C66FF867C}">
                  <a14:compatExt spid="_x0000_s23745"/>
                </a:ext>
                <a:ext uri="{FF2B5EF4-FFF2-40B4-BE49-F238E27FC236}">
                  <a16:creationId xmlns:a16="http://schemas.microsoft.com/office/drawing/2014/main" xmlns="" id="{00000000-0008-0000-0800-0000C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43</xdr:row>
          <xdr:rowOff>14288</xdr:rowOff>
        </xdr:from>
        <xdr:to>
          <xdr:col>3</xdr:col>
          <xdr:colOff>442913</xdr:colOff>
          <xdr:row>44</xdr:row>
          <xdr:rowOff>38100</xdr:rowOff>
        </xdr:to>
        <xdr:sp macro="" textlink="">
          <xdr:nvSpPr>
            <xdr:cNvPr id="23748" name="Check Box 196" hidden="1">
              <a:extLst>
                <a:ext uri="{63B3BB69-23CF-44E3-9099-C40C66FF867C}">
                  <a14:compatExt spid="_x0000_s23748"/>
                </a:ext>
                <a:ext uri="{FF2B5EF4-FFF2-40B4-BE49-F238E27FC236}">
                  <a16:creationId xmlns:a16="http://schemas.microsoft.com/office/drawing/2014/main" xmlns="" id="{00000000-0008-0000-0800-0000C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50</xdr:row>
          <xdr:rowOff>14288</xdr:rowOff>
        </xdr:from>
        <xdr:to>
          <xdr:col>3</xdr:col>
          <xdr:colOff>442913</xdr:colOff>
          <xdr:row>51</xdr:row>
          <xdr:rowOff>38100</xdr:rowOff>
        </xdr:to>
        <xdr:sp macro="" textlink="">
          <xdr:nvSpPr>
            <xdr:cNvPr id="23777" name="Check Box 225" hidden="1">
              <a:extLst>
                <a:ext uri="{63B3BB69-23CF-44E3-9099-C40C66FF867C}">
                  <a14:compatExt spid="_x0000_s23777"/>
                </a:ext>
                <a:ext uri="{FF2B5EF4-FFF2-40B4-BE49-F238E27FC236}">
                  <a16:creationId xmlns:a16="http://schemas.microsoft.com/office/drawing/2014/main" xmlns="" id="{00000000-0008-0000-0800-0000E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51</xdr:row>
          <xdr:rowOff>14288</xdr:rowOff>
        </xdr:from>
        <xdr:to>
          <xdr:col>3</xdr:col>
          <xdr:colOff>442913</xdr:colOff>
          <xdr:row>52</xdr:row>
          <xdr:rowOff>38100</xdr:rowOff>
        </xdr:to>
        <xdr:sp macro="" textlink="">
          <xdr:nvSpPr>
            <xdr:cNvPr id="23779" name="Check Box 227" hidden="1">
              <a:extLst>
                <a:ext uri="{63B3BB69-23CF-44E3-9099-C40C66FF867C}">
                  <a14:compatExt spid="_x0000_s23779"/>
                </a:ext>
                <a:ext uri="{FF2B5EF4-FFF2-40B4-BE49-F238E27FC236}">
                  <a16:creationId xmlns:a16="http://schemas.microsoft.com/office/drawing/2014/main" xmlns="" id="{00000000-0008-0000-0800-0000E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52</xdr:row>
          <xdr:rowOff>14288</xdr:rowOff>
        </xdr:from>
        <xdr:to>
          <xdr:col>3</xdr:col>
          <xdr:colOff>442913</xdr:colOff>
          <xdr:row>53</xdr:row>
          <xdr:rowOff>38100</xdr:rowOff>
        </xdr:to>
        <xdr:sp macro="" textlink="">
          <xdr:nvSpPr>
            <xdr:cNvPr id="23782" name="Check Box 230" hidden="1">
              <a:extLst>
                <a:ext uri="{63B3BB69-23CF-44E3-9099-C40C66FF867C}">
                  <a14:compatExt spid="_x0000_s23782"/>
                </a:ext>
                <a:ext uri="{FF2B5EF4-FFF2-40B4-BE49-F238E27FC236}">
                  <a16:creationId xmlns:a16="http://schemas.microsoft.com/office/drawing/2014/main" xmlns="" id="{00000000-0008-0000-0800-0000E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53</xdr:row>
          <xdr:rowOff>14288</xdr:rowOff>
        </xdr:from>
        <xdr:to>
          <xdr:col>3</xdr:col>
          <xdr:colOff>442913</xdr:colOff>
          <xdr:row>54</xdr:row>
          <xdr:rowOff>38100</xdr:rowOff>
        </xdr:to>
        <xdr:sp macro="" textlink="">
          <xdr:nvSpPr>
            <xdr:cNvPr id="23785" name="Check Box 233" hidden="1">
              <a:extLst>
                <a:ext uri="{63B3BB69-23CF-44E3-9099-C40C66FF867C}">
                  <a14:compatExt spid="_x0000_s23785"/>
                </a:ext>
                <a:ext uri="{FF2B5EF4-FFF2-40B4-BE49-F238E27FC236}">
                  <a16:creationId xmlns:a16="http://schemas.microsoft.com/office/drawing/2014/main" xmlns="" id="{00000000-0008-0000-0800-0000E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54</xdr:row>
          <xdr:rowOff>14288</xdr:rowOff>
        </xdr:from>
        <xdr:to>
          <xdr:col>3</xdr:col>
          <xdr:colOff>442913</xdr:colOff>
          <xdr:row>55</xdr:row>
          <xdr:rowOff>38100</xdr:rowOff>
        </xdr:to>
        <xdr:sp macro="" textlink="">
          <xdr:nvSpPr>
            <xdr:cNvPr id="23788" name="Check Box 236" hidden="1">
              <a:extLst>
                <a:ext uri="{63B3BB69-23CF-44E3-9099-C40C66FF867C}">
                  <a14:compatExt spid="_x0000_s23788"/>
                </a:ext>
                <a:ext uri="{FF2B5EF4-FFF2-40B4-BE49-F238E27FC236}">
                  <a16:creationId xmlns:a16="http://schemas.microsoft.com/office/drawing/2014/main" xmlns="" id="{00000000-0008-0000-0800-0000E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55</xdr:row>
          <xdr:rowOff>14288</xdr:rowOff>
        </xdr:from>
        <xdr:to>
          <xdr:col>3</xdr:col>
          <xdr:colOff>442913</xdr:colOff>
          <xdr:row>56</xdr:row>
          <xdr:rowOff>38100</xdr:rowOff>
        </xdr:to>
        <xdr:sp macro="" textlink="">
          <xdr:nvSpPr>
            <xdr:cNvPr id="23791" name="Check Box 239" hidden="1">
              <a:extLst>
                <a:ext uri="{63B3BB69-23CF-44E3-9099-C40C66FF867C}">
                  <a14:compatExt spid="_x0000_s23791"/>
                </a:ext>
                <a:ext uri="{FF2B5EF4-FFF2-40B4-BE49-F238E27FC236}">
                  <a16:creationId xmlns:a16="http://schemas.microsoft.com/office/drawing/2014/main" xmlns="" id="{00000000-0008-0000-0800-0000E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56</xdr:row>
          <xdr:rowOff>14288</xdr:rowOff>
        </xdr:from>
        <xdr:to>
          <xdr:col>3</xdr:col>
          <xdr:colOff>442913</xdr:colOff>
          <xdr:row>57</xdr:row>
          <xdr:rowOff>38100</xdr:rowOff>
        </xdr:to>
        <xdr:sp macro="" textlink="">
          <xdr:nvSpPr>
            <xdr:cNvPr id="23795" name="Check Box 243" hidden="1">
              <a:extLst>
                <a:ext uri="{63B3BB69-23CF-44E3-9099-C40C66FF867C}">
                  <a14:compatExt spid="_x0000_s23795"/>
                </a:ext>
                <a:ext uri="{FF2B5EF4-FFF2-40B4-BE49-F238E27FC236}">
                  <a16:creationId xmlns:a16="http://schemas.microsoft.com/office/drawing/2014/main" xmlns="" id="{00000000-0008-0000-0800-0000F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57</xdr:row>
          <xdr:rowOff>14288</xdr:rowOff>
        </xdr:from>
        <xdr:to>
          <xdr:col>3</xdr:col>
          <xdr:colOff>442913</xdr:colOff>
          <xdr:row>58</xdr:row>
          <xdr:rowOff>38100</xdr:rowOff>
        </xdr:to>
        <xdr:sp macro="" textlink="">
          <xdr:nvSpPr>
            <xdr:cNvPr id="23797" name="Check Box 245" hidden="1">
              <a:extLst>
                <a:ext uri="{63B3BB69-23CF-44E3-9099-C40C66FF867C}">
                  <a14:compatExt spid="_x0000_s23797"/>
                </a:ext>
                <a:ext uri="{FF2B5EF4-FFF2-40B4-BE49-F238E27FC236}">
                  <a16:creationId xmlns:a16="http://schemas.microsoft.com/office/drawing/2014/main" xmlns="" id="{00000000-0008-0000-0800-0000F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58</xdr:row>
          <xdr:rowOff>14288</xdr:rowOff>
        </xdr:from>
        <xdr:to>
          <xdr:col>3</xdr:col>
          <xdr:colOff>442913</xdr:colOff>
          <xdr:row>59</xdr:row>
          <xdr:rowOff>38100</xdr:rowOff>
        </xdr:to>
        <xdr:sp macro="" textlink="">
          <xdr:nvSpPr>
            <xdr:cNvPr id="23801" name="Check Box 249" hidden="1">
              <a:extLst>
                <a:ext uri="{63B3BB69-23CF-44E3-9099-C40C66FF867C}">
                  <a14:compatExt spid="_x0000_s23801"/>
                </a:ext>
                <a:ext uri="{FF2B5EF4-FFF2-40B4-BE49-F238E27FC236}">
                  <a16:creationId xmlns:a16="http://schemas.microsoft.com/office/drawing/2014/main" xmlns="" id="{00000000-0008-0000-0800-0000F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65</xdr:row>
          <xdr:rowOff>14288</xdr:rowOff>
        </xdr:from>
        <xdr:to>
          <xdr:col>3</xdr:col>
          <xdr:colOff>442913</xdr:colOff>
          <xdr:row>66</xdr:row>
          <xdr:rowOff>38100</xdr:rowOff>
        </xdr:to>
        <xdr:sp macro="" textlink="">
          <xdr:nvSpPr>
            <xdr:cNvPr id="23814" name="Check Box 262" hidden="1">
              <a:extLst>
                <a:ext uri="{63B3BB69-23CF-44E3-9099-C40C66FF867C}">
                  <a14:compatExt spid="_x0000_s23814"/>
                </a:ext>
                <a:ext uri="{FF2B5EF4-FFF2-40B4-BE49-F238E27FC236}">
                  <a16:creationId xmlns:a16="http://schemas.microsoft.com/office/drawing/2014/main" xmlns="" id="{00000000-0008-0000-0800-0000065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66</xdr:row>
          <xdr:rowOff>14288</xdr:rowOff>
        </xdr:from>
        <xdr:to>
          <xdr:col>3</xdr:col>
          <xdr:colOff>442913</xdr:colOff>
          <xdr:row>67</xdr:row>
          <xdr:rowOff>38100</xdr:rowOff>
        </xdr:to>
        <xdr:sp macro="" textlink="">
          <xdr:nvSpPr>
            <xdr:cNvPr id="23816" name="Check Box 264" hidden="1">
              <a:extLst>
                <a:ext uri="{63B3BB69-23CF-44E3-9099-C40C66FF867C}">
                  <a14:compatExt spid="_x0000_s23816"/>
                </a:ext>
                <a:ext uri="{FF2B5EF4-FFF2-40B4-BE49-F238E27FC236}">
                  <a16:creationId xmlns:a16="http://schemas.microsoft.com/office/drawing/2014/main" xmlns="" id="{00000000-0008-0000-0800-0000085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67</xdr:row>
          <xdr:rowOff>14288</xdr:rowOff>
        </xdr:from>
        <xdr:to>
          <xdr:col>3</xdr:col>
          <xdr:colOff>442913</xdr:colOff>
          <xdr:row>68</xdr:row>
          <xdr:rowOff>38100</xdr:rowOff>
        </xdr:to>
        <xdr:sp macro="" textlink="">
          <xdr:nvSpPr>
            <xdr:cNvPr id="23819" name="Check Box 267" hidden="1">
              <a:extLst>
                <a:ext uri="{63B3BB69-23CF-44E3-9099-C40C66FF867C}">
                  <a14:compatExt spid="_x0000_s23819"/>
                </a:ext>
                <a:ext uri="{FF2B5EF4-FFF2-40B4-BE49-F238E27FC236}">
                  <a16:creationId xmlns:a16="http://schemas.microsoft.com/office/drawing/2014/main" xmlns="" id="{00000000-0008-0000-0800-00000B5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68</xdr:row>
          <xdr:rowOff>14288</xdr:rowOff>
        </xdr:from>
        <xdr:to>
          <xdr:col>3</xdr:col>
          <xdr:colOff>442913</xdr:colOff>
          <xdr:row>69</xdr:row>
          <xdr:rowOff>38100</xdr:rowOff>
        </xdr:to>
        <xdr:sp macro="" textlink="">
          <xdr:nvSpPr>
            <xdr:cNvPr id="23822" name="Check Box 270" hidden="1">
              <a:extLst>
                <a:ext uri="{63B3BB69-23CF-44E3-9099-C40C66FF867C}">
                  <a14:compatExt spid="_x0000_s23822"/>
                </a:ext>
                <a:ext uri="{FF2B5EF4-FFF2-40B4-BE49-F238E27FC236}">
                  <a16:creationId xmlns:a16="http://schemas.microsoft.com/office/drawing/2014/main" xmlns="" id="{00000000-0008-0000-0800-00000E5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166688</xdr:colOff>
          <xdr:row>32</xdr:row>
          <xdr:rowOff>14288</xdr:rowOff>
        </xdr:from>
        <xdr:to>
          <xdr:col>3</xdr:col>
          <xdr:colOff>442913</xdr:colOff>
          <xdr:row>33</xdr:row>
          <xdr:rowOff>38100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xmlns="" id="{00000000-0008-0000-0900-000001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35</xdr:row>
          <xdr:rowOff>395288</xdr:rowOff>
        </xdr:from>
        <xdr:to>
          <xdr:col>3</xdr:col>
          <xdr:colOff>495300</xdr:colOff>
          <xdr:row>36</xdr:row>
          <xdr:rowOff>328613</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xmlns="" id="{00000000-0008-0000-0900-000004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53</xdr:row>
          <xdr:rowOff>0</xdr:rowOff>
        </xdr:from>
        <xdr:to>
          <xdr:col>3</xdr:col>
          <xdr:colOff>495300</xdr:colOff>
          <xdr:row>53</xdr:row>
          <xdr:rowOff>328613</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xmlns="" id="{00000000-0008-0000-0900-000013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58</xdr:row>
          <xdr:rowOff>0</xdr:rowOff>
        </xdr:from>
        <xdr:to>
          <xdr:col>3</xdr:col>
          <xdr:colOff>495300</xdr:colOff>
          <xdr:row>58</xdr:row>
          <xdr:rowOff>328613</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xmlns="" id="{00000000-0008-0000-0900-000016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59</xdr:row>
          <xdr:rowOff>0</xdr:rowOff>
        </xdr:from>
        <xdr:to>
          <xdr:col>3</xdr:col>
          <xdr:colOff>495300</xdr:colOff>
          <xdr:row>59</xdr:row>
          <xdr:rowOff>328613</xdr:rowOff>
        </xdr:to>
        <xdr:sp macro="" textlink="">
          <xdr:nvSpPr>
            <xdr:cNvPr id="31767" name="Check Box 23" hidden="1">
              <a:extLst>
                <a:ext uri="{63B3BB69-23CF-44E3-9099-C40C66FF867C}">
                  <a14:compatExt spid="_x0000_s31767"/>
                </a:ext>
                <a:ext uri="{FF2B5EF4-FFF2-40B4-BE49-F238E27FC236}">
                  <a16:creationId xmlns:a16="http://schemas.microsoft.com/office/drawing/2014/main" xmlns="" id="{00000000-0008-0000-0900-000017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60</xdr:row>
          <xdr:rowOff>0</xdr:rowOff>
        </xdr:from>
        <xdr:to>
          <xdr:col>3</xdr:col>
          <xdr:colOff>495300</xdr:colOff>
          <xdr:row>60</xdr:row>
          <xdr:rowOff>328613</xdr:rowOff>
        </xdr:to>
        <xdr:sp macro="" textlink="">
          <xdr:nvSpPr>
            <xdr:cNvPr id="31768" name="Check Box 24" hidden="1">
              <a:extLst>
                <a:ext uri="{63B3BB69-23CF-44E3-9099-C40C66FF867C}">
                  <a14:compatExt spid="_x0000_s31768"/>
                </a:ext>
                <a:ext uri="{FF2B5EF4-FFF2-40B4-BE49-F238E27FC236}">
                  <a16:creationId xmlns:a16="http://schemas.microsoft.com/office/drawing/2014/main" xmlns="" id="{00000000-0008-0000-0900-000018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61</xdr:row>
          <xdr:rowOff>0</xdr:rowOff>
        </xdr:from>
        <xdr:to>
          <xdr:col>3</xdr:col>
          <xdr:colOff>495300</xdr:colOff>
          <xdr:row>61</xdr:row>
          <xdr:rowOff>328613</xdr:rowOff>
        </xdr:to>
        <xdr:sp macro="" textlink="">
          <xdr:nvSpPr>
            <xdr:cNvPr id="31769" name="Check Box 25" hidden="1">
              <a:extLst>
                <a:ext uri="{63B3BB69-23CF-44E3-9099-C40C66FF867C}">
                  <a14:compatExt spid="_x0000_s31769"/>
                </a:ext>
                <a:ext uri="{FF2B5EF4-FFF2-40B4-BE49-F238E27FC236}">
                  <a16:creationId xmlns:a16="http://schemas.microsoft.com/office/drawing/2014/main" xmlns="" id="{00000000-0008-0000-0900-000019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64</xdr:row>
          <xdr:rowOff>0</xdr:rowOff>
        </xdr:from>
        <xdr:to>
          <xdr:col>3</xdr:col>
          <xdr:colOff>495300</xdr:colOff>
          <xdr:row>64</xdr:row>
          <xdr:rowOff>328613</xdr:rowOff>
        </xdr:to>
        <xdr:sp macro="" textlink="">
          <xdr:nvSpPr>
            <xdr:cNvPr id="31770" name="Check Box 26" hidden="1">
              <a:extLst>
                <a:ext uri="{63B3BB69-23CF-44E3-9099-C40C66FF867C}">
                  <a14:compatExt spid="_x0000_s31770"/>
                </a:ext>
                <a:ext uri="{FF2B5EF4-FFF2-40B4-BE49-F238E27FC236}">
                  <a16:creationId xmlns:a16="http://schemas.microsoft.com/office/drawing/2014/main" xmlns="" id="{00000000-0008-0000-0900-00001A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65</xdr:row>
          <xdr:rowOff>0</xdr:rowOff>
        </xdr:from>
        <xdr:to>
          <xdr:col>3</xdr:col>
          <xdr:colOff>495300</xdr:colOff>
          <xdr:row>65</xdr:row>
          <xdr:rowOff>328613</xdr:rowOff>
        </xdr:to>
        <xdr:sp macro="" textlink="">
          <xdr:nvSpPr>
            <xdr:cNvPr id="31771" name="Check Box 27" hidden="1">
              <a:extLst>
                <a:ext uri="{63B3BB69-23CF-44E3-9099-C40C66FF867C}">
                  <a14:compatExt spid="_x0000_s31771"/>
                </a:ext>
                <a:ext uri="{FF2B5EF4-FFF2-40B4-BE49-F238E27FC236}">
                  <a16:creationId xmlns:a16="http://schemas.microsoft.com/office/drawing/2014/main" xmlns="" id="{00000000-0008-0000-0900-00001B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66</xdr:row>
          <xdr:rowOff>0</xdr:rowOff>
        </xdr:from>
        <xdr:to>
          <xdr:col>3</xdr:col>
          <xdr:colOff>495300</xdr:colOff>
          <xdr:row>66</xdr:row>
          <xdr:rowOff>328613</xdr:rowOff>
        </xdr:to>
        <xdr:sp macro="" textlink="">
          <xdr:nvSpPr>
            <xdr:cNvPr id="31772" name="Check Box 28" hidden="1">
              <a:extLst>
                <a:ext uri="{63B3BB69-23CF-44E3-9099-C40C66FF867C}">
                  <a14:compatExt spid="_x0000_s31772"/>
                </a:ext>
                <a:ext uri="{FF2B5EF4-FFF2-40B4-BE49-F238E27FC236}">
                  <a16:creationId xmlns:a16="http://schemas.microsoft.com/office/drawing/2014/main" xmlns="" id="{00000000-0008-0000-0900-00001C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67</xdr:row>
          <xdr:rowOff>0</xdr:rowOff>
        </xdr:from>
        <xdr:to>
          <xdr:col>3</xdr:col>
          <xdr:colOff>495300</xdr:colOff>
          <xdr:row>67</xdr:row>
          <xdr:rowOff>328613</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xmlns="" id="{00000000-0008-0000-0900-00001D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68</xdr:row>
          <xdr:rowOff>0</xdr:rowOff>
        </xdr:from>
        <xdr:to>
          <xdr:col>3</xdr:col>
          <xdr:colOff>495300</xdr:colOff>
          <xdr:row>68</xdr:row>
          <xdr:rowOff>328613</xdr:rowOff>
        </xdr:to>
        <xdr:sp macro="" textlink="">
          <xdr:nvSpPr>
            <xdr:cNvPr id="31774" name="Check Box 30" hidden="1">
              <a:extLst>
                <a:ext uri="{63B3BB69-23CF-44E3-9099-C40C66FF867C}">
                  <a14:compatExt spid="_x0000_s31774"/>
                </a:ext>
                <a:ext uri="{FF2B5EF4-FFF2-40B4-BE49-F238E27FC236}">
                  <a16:creationId xmlns:a16="http://schemas.microsoft.com/office/drawing/2014/main" xmlns="" id="{00000000-0008-0000-0900-00001E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69</xdr:row>
          <xdr:rowOff>0</xdr:rowOff>
        </xdr:from>
        <xdr:to>
          <xdr:col>3</xdr:col>
          <xdr:colOff>495300</xdr:colOff>
          <xdr:row>69</xdr:row>
          <xdr:rowOff>328613</xdr:rowOff>
        </xdr:to>
        <xdr:sp macro="" textlink="">
          <xdr:nvSpPr>
            <xdr:cNvPr id="31775" name="Check Box 31" hidden="1">
              <a:extLst>
                <a:ext uri="{63B3BB69-23CF-44E3-9099-C40C66FF867C}">
                  <a14:compatExt spid="_x0000_s31775"/>
                </a:ext>
                <a:ext uri="{FF2B5EF4-FFF2-40B4-BE49-F238E27FC236}">
                  <a16:creationId xmlns:a16="http://schemas.microsoft.com/office/drawing/2014/main" xmlns="" id="{00000000-0008-0000-0900-00001F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70</xdr:row>
          <xdr:rowOff>0</xdr:rowOff>
        </xdr:from>
        <xdr:to>
          <xdr:col>3</xdr:col>
          <xdr:colOff>495300</xdr:colOff>
          <xdr:row>70</xdr:row>
          <xdr:rowOff>328613</xdr:rowOff>
        </xdr:to>
        <xdr:sp macro="" textlink="">
          <xdr:nvSpPr>
            <xdr:cNvPr id="31776" name="Check Box 32" hidden="1">
              <a:extLst>
                <a:ext uri="{63B3BB69-23CF-44E3-9099-C40C66FF867C}">
                  <a14:compatExt spid="_x0000_s31776"/>
                </a:ext>
                <a:ext uri="{FF2B5EF4-FFF2-40B4-BE49-F238E27FC236}">
                  <a16:creationId xmlns:a16="http://schemas.microsoft.com/office/drawing/2014/main" xmlns="" id="{00000000-0008-0000-0900-000020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71</xdr:row>
          <xdr:rowOff>0</xdr:rowOff>
        </xdr:from>
        <xdr:to>
          <xdr:col>3</xdr:col>
          <xdr:colOff>495300</xdr:colOff>
          <xdr:row>71</xdr:row>
          <xdr:rowOff>328613</xdr:rowOff>
        </xdr:to>
        <xdr:sp macro="" textlink="">
          <xdr:nvSpPr>
            <xdr:cNvPr id="31777" name="Check Box 33" hidden="1">
              <a:extLst>
                <a:ext uri="{63B3BB69-23CF-44E3-9099-C40C66FF867C}">
                  <a14:compatExt spid="_x0000_s31777"/>
                </a:ext>
                <a:ext uri="{FF2B5EF4-FFF2-40B4-BE49-F238E27FC236}">
                  <a16:creationId xmlns:a16="http://schemas.microsoft.com/office/drawing/2014/main" xmlns="" id="{00000000-0008-0000-0900-000021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72</xdr:row>
          <xdr:rowOff>0</xdr:rowOff>
        </xdr:from>
        <xdr:to>
          <xdr:col>3</xdr:col>
          <xdr:colOff>495300</xdr:colOff>
          <xdr:row>72</xdr:row>
          <xdr:rowOff>328613</xdr:rowOff>
        </xdr:to>
        <xdr:sp macro="" textlink="">
          <xdr:nvSpPr>
            <xdr:cNvPr id="31778" name="Check Box 34" hidden="1">
              <a:extLst>
                <a:ext uri="{63B3BB69-23CF-44E3-9099-C40C66FF867C}">
                  <a14:compatExt spid="_x0000_s31778"/>
                </a:ext>
                <a:ext uri="{FF2B5EF4-FFF2-40B4-BE49-F238E27FC236}">
                  <a16:creationId xmlns:a16="http://schemas.microsoft.com/office/drawing/2014/main" xmlns="" id="{00000000-0008-0000-0900-000022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75</xdr:row>
          <xdr:rowOff>0</xdr:rowOff>
        </xdr:from>
        <xdr:to>
          <xdr:col>3</xdr:col>
          <xdr:colOff>495300</xdr:colOff>
          <xdr:row>75</xdr:row>
          <xdr:rowOff>328613</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xmlns="" id="{00000000-0008-0000-0900-000023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76</xdr:row>
          <xdr:rowOff>0</xdr:rowOff>
        </xdr:from>
        <xdr:to>
          <xdr:col>3</xdr:col>
          <xdr:colOff>495300</xdr:colOff>
          <xdr:row>76</xdr:row>
          <xdr:rowOff>328613</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xmlns="" id="{00000000-0008-0000-0900-000024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77</xdr:row>
          <xdr:rowOff>0</xdr:rowOff>
        </xdr:from>
        <xdr:to>
          <xdr:col>3</xdr:col>
          <xdr:colOff>495300</xdr:colOff>
          <xdr:row>77</xdr:row>
          <xdr:rowOff>328613</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xmlns="" id="{00000000-0008-0000-0900-000025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78</xdr:row>
          <xdr:rowOff>0</xdr:rowOff>
        </xdr:from>
        <xdr:to>
          <xdr:col>3</xdr:col>
          <xdr:colOff>495300</xdr:colOff>
          <xdr:row>78</xdr:row>
          <xdr:rowOff>328613</xdr:rowOff>
        </xdr:to>
        <xdr:sp macro="" textlink="">
          <xdr:nvSpPr>
            <xdr:cNvPr id="31782" name="Check Box 38" hidden="1">
              <a:extLst>
                <a:ext uri="{63B3BB69-23CF-44E3-9099-C40C66FF867C}">
                  <a14:compatExt spid="_x0000_s31782"/>
                </a:ext>
                <a:ext uri="{FF2B5EF4-FFF2-40B4-BE49-F238E27FC236}">
                  <a16:creationId xmlns:a16="http://schemas.microsoft.com/office/drawing/2014/main" xmlns="" id="{00000000-0008-0000-0900-000026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79</xdr:row>
          <xdr:rowOff>0</xdr:rowOff>
        </xdr:from>
        <xdr:to>
          <xdr:col>3</xdr:col>
          <xdr:colOff>495300</xdr:colOff>
          <xdr:row>79</xdr:row>
          <xdr:rowOff>328613</xdr:rowOff>
        </xdr:to>
        <xdr:sp macro="" textlink="">
          <xdr:nvSpPr>
            <xdr:cNvPr id="31783" name="Check Box 39" hidden="1">
              <a:extLst>
                <a:ext uri="{63B3BB69-23CF-44E3-9099-C40C66FF867C}">
                  <a14:compatExt spid="_x0000_s31783"/>
                </a:ext>
                <a:ext uri="{FF2B5EF4-FFF2-40B4-BE49-F238E27FC236}">
                  <a16:creationId xmlns:a16="http://schemas.microsoft.com/office/drawing/2014/main" xmlns="" id="{00000000-0008-0000-0900-000027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80</xdr:row>
          <xdr:rowOff>0</xdr:rowOff>
        </xdr:from>
        <xdr:to>
          <xdr:col>3</xdr:col>
          <xdr:colOff>495300</xdr:colOff>
          <xdr:row>80</xdr:row>
          <xdr:rowOff>328613</xdr:rowOff>
        </xdr:to>
        <xdr:sp macro="" textlink="">
          <xdr:nvSpPr>
            <xdr:cNvPr id="31784" name="Check Box 40" hidden="1">
              <a:extLst>
                <a:ext uri="{63B3BB69-23CF-44E3-9099-C40C66FF867C}">
                  <a14:compatExt spid="_x0000_s31784"/>
                </a:ext>
                <a:ext uri="{FF2B5EF4-FFF2-40B4-BE49-F238E27FC236}">
                  <a16:creationId xmlns:a16="http://schemas.microsoft.com/office/drawing/2014/main" xmlns="" id="{00000000-0008-0000-0900-000028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81</xdr:row>
          <xdr:rowOff>0</xdr:rowOff>
        </xdr:from>
        <xdr:to>
          <xdr:col>3</xdr:col>
          <xdr:colOff>495300</xdr:colOff>
          <xdr:row>81</xdr:row>
          <xdr:rowOff>328613</xdr:rowOff>
        </xdr:to>
        <xdr:sp macro="" textlink="">
          <xdr:nvSpPr>
            <xdr:cNvPr id="31785" name="Check Box 41" hidden="1">
              <a:extLst>
                <a:ext uri="{63B3BB69-23CF-44E3-9099-C40C66FF867C}">
                  <a14:compatExt spid="_x0000_s31785"/>
                </a:ext>
                <a:ext uri="{FF2B5EF4-FFF2-40B4-BE49-F238E27FC236}">
                  <a16:creationId xmlns:a16="http://schemas.microsoft.com/office/drawing/2014/main" xmlns="" id="{00000000-0008-0000-0900-000029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82</xdr:row>
          <xdr:rowOff>0</xdr:rowOff>
        </xdr:from>
        <xdr:to>
          <xdr:col>3</xdr:col>
          <xdr:colOff>495300</xdr:colOff>
          <xdr:row>82</xdr:row>
          <xdr:rowOff>342900</xdr:rowOff>
        </xdr:to>
        <xdr:sp macro="" textlink="">
          <xdr:nvSpPr>
            <xdr:cNvPr id="31786" name="Check Box 42" hidden="1">
              <a:extLst>
                <a:ext uri="{63B3BB69-23CF-44E3-9099-C40C66FF867C}">
                  <a14:compatExt spid="_x0000_s31786"/>
                </a:ext>
                <a:ext uri="{FF2B5EF4-FFF2-40B4-BE49-F238E27FC236}">
                  <a16:creationId xmlns:a16="http://schemas.microsoft.com/office/drawing/2014/main" xmlns="" id="{00000000-0008-0000-0900-00002A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83</xdr:row>
          <xdr:rowOff>0</xdr:rowOff>
        </xdr:from>
        <xdr:to>
          <xdr:col>3</xdr:col>
          <xdr:colOff>495300</xdr:colOff>
          <xdr:row>83</xdr:row>
          <xdr:rowOff>328613</xdr:rowOff>
        </xdr:to>
        <xdr:sp macro="" textlink="">
          <xdr:nvSpPr>
            <xdr:cNvPr id="31787" name="Check Box 43" hidden="1">
              <a:extLst>
                <a:ext uri="{63B3BB69-23CF-44E3-9099-C40C66FF867C}">
                  <a14:compatExt spid="_x0000_s31787"/>
                </a:ext>
                <a:ext uri="{FF2B5EF4-FFF2-40B4-BE49-F238E27FC236}">
                  <a16:creationId xmlns:a16="http://schemas.microsoft.com/office/drawing/2014/main" xmlns="" id="{00000000-0008-0000-0900-00002B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86</xdr:row>
          <xdr:rowOff>14288</xdr:rowOff>
        </xdr:from>
        <xdr:to>
          <xdr:col>3</xdr:col>
          <xdr:colOff>442913</xdr:colOff>
          <xdr:row>87</xdr:row>
          <xdr:rowOff>0</xdr:rowOff>
        </xdr:to>
        <xdr:sp macro="" textlink="">
          <xdr:nvSpPr>
            <xdr:cNvPr id="31788" name="Check Box 44" hidden="1">
              <a:extLst>
                <a:ext uri="{63B3BB69-23CF-44E3-9099-C40C66FF867C}">
                  <a14:compatExt spid="_x0000_s31788"/>
                </a:ext>
                <a:ext uri="{FF2B5EF4-FFF2-40B4-BE49-F238E27FC236}">
                  <a16:creationId xmlns:a16="http://schemas.microsoft.com/office/drawing/2014/main" xmlns="" id="{00000000-0008-0000-0900-00002C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87</xdr:row>
          <xdr:rowOff>14288</xdr:rowOff>
        </xdr:from>
        <xdr:to>
          <xdr:col>3</xdr:col>
          <xdr:colOff>442913</xdr:colOff>
          <xdr:row>88</xdr:row>
          <xdr:rowOff>0</xdr:rowOff>
        </xdr:to>
        <xdr:sp macro="" textlink="">
          <xdr:nvSpPr>
            <xdr:cNvPr id="31789" name="Check Box 45" hidden="1">
              <a:extLst>
                <a:ext uri="{63B3BB69-23CF-44E3-9099-C40C66FF867C}">
                  <a14:compatExt spid="_x0000_s31789"/>
                </a:ext>
                <a:ext uri="{FF2B5EF4-FFF2-40B4-BE49-F238E27FC236}">
                  <a16:creationId xmlns:a16="http://schemas.microsoft.com/office/drawing/2014/main" xmlns="" id="{00000000-0008-0000-0900-00002D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96</xdr:row>
          <xdr:rowOff>14288</xdr:rowOff>
        </xdr:from>
        <xdr:to>
          <xdr:col>3</xdr:col>
          <xdr:colOff>442913</xdr:colOff>
          <xdr:row>97</xdr:row>
          <xdr:rowOff>0</xdr:rowOff>
        </xdr:to>
        <xdr:sp macro="" textlink="">
          <xdr:nvSpPr>
            <xdr:cNvPr id="31796" name="Check Box 52" hidden="1">
              <a:extLst>
                <a:ext uri="{63B3BB69-23CF-44E3-9099-C40C66FF867C}">
                  <a14:compatExt spid="_x0000_s31796"/>
                </a:ext>
                <a:ext uri="{FF2B5EF4-FFF2-40B4-BE49-F238E27FC236}">
                  <a16:creationId xmlns:a16="http://schemas.microsoft.com/office/drawing/2014/main" xmlns="" id="{00000000-0008-0000-0900-000034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97</xdr:row>
          <xdr:rowOff>14288</xdr:rowOff>
        </xdr:from>
        <xdr:to>
          <xdr:col>3</xdr:col>
          <xdr:colOff>442913</xdr:colOff>
          <xdr:row>98</xdr:row>
          <xdr:rowOff>0</xdr:rowOff>
        </xdr:to>
        <xdr:sp macro="" textlink="">
          <xdr:nvSpPr>
            <xdr:cNvPr id="31797" name="Check Box 53" hidden="1">
              <a:extLst>
                <a:ext uri="{63B3BB69-23CF-44E3-9099-C40C66FF867C}">
                  <a14:compatExt spid="_x0000_s31797"/>
                </a:ext>
                <a:ext uri="{FF2B5EF4-FFF2-40B4-BE49-F238E27FC236}">
                  <a16:creationId xmlns:a16="http://schemas.microsoft.com/office/drawing/2014/main" xmlns="" id="{00000000-0008-0000-0900-000035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98</xdr:row>
          <xdr:rowOff>14288</xdr:rowOff>
        </xdr:from>
        <xdr:to>
          <xdr:col>3</xdr:col>
          <xdr:colOff>442913</xdr:colOff>
          <xdr:row>99</xdr:row>
          <xdr:rowOff>0</xdr:rowOff>
        </xdr:to>
        <xdr:sp macro="" textlink="">
          <xdr:nvSpPr>
            <xdr:cNvPr id="31798" name="Check Box 54" hidden="1">
              <a:extLst>
                <a:ext uri="{63B3BB69-23CF-44E3-9099-C40C66FF867C}">
                  <a14:compatExt spid="_x0000_s31798"/>
                </a:ext>
                <a:ext uri="{FF2B5EF4-FFF2-40B4-BE49-F238E27FC236}">
                  <a16:creationId xmlns:a16="http://schemas.microsoft.com/office/drawing/2014/main" xmlns="" id="{00000000-0008-0000-0900-000036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99</xdr:row>
          <xdr:rowOff>14288</xdr:rowOff>
        </xdr:from>
        <xdr:to>
          <xdr:col>3</xdr:col>
          <xdr:colOff>442913</xdr:colOff>
          <xdr:row>100</xdr:row>
          <xdr:rowOff>0</xdr:rowOff>
        </xdr:to>
        <xdr:sp macro="" textlink="">
          <xdr:nvSpPr>
            <xdr:cNvPr id="31799" name="Check Box 55" hidden="1">
              <a:extLst>
                <a:ext uri="{63B3BB69-23CF-44E3-9099-C40C66FF867C}">
                  <a14:compatExt spid="_x0000_s31799"/>
                </a:ext>
                <a:ext uri="{FF2B5EF4-FFF2-40B4-BE49-F238E27FC236}">
                  <a16:creationId xmlns:a16="http://schemas.microsoft.com/office/drawing/2014/main" xmlns="" id="{00000000-0008-0000-0900-000037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100</xdr:row>
          <xdr:rowOff>14288</xdr:rowOff>
        </xdr:from>
        <xdr:to>
          <xdr:col>3</xdr:col>
          <xdr:colOff>442913</xdr:colOff>
          <xdr:row>101</xdr:row>
          <xdr:rowOff>0</xdr:rowOff>
        </xdr:to>
        <xdr:sp macro="" textlink="">
          <xdr:nvSpPr>
            <xdr:cNvPr id="31800" name="Check Box 56" hidden="1">
              <a:extLst>
                <a:ext uri="{63B3BB69-23CF-44E3-9099-C40C66FF867C}">
                  <a14:compatExt spid="_x0000_s31800"/>
                </a:ext>
                <a:ext uri="{FF2B5EF4-FFF2-40B4-BE49-F238E27FC236}">
                  <a16:creationId xmlns:a16="http://schemas.microsoft.com/office/drawing/2014/main" xmlns="" id="{00000000-0008-0000-0900-000038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101</xdr:row>
          <xdr:rowOff>14288</xdr:rowOff>
        </xdr:from>
        <xdr:to>
          <xdr:col>3</xdr:col>
          <xdr:colOff>442913</xdr:colOff>
          <xdr:row>102</xdr:row>
          <xdr:rowOff>0</xdr:rowOff>
        </xdr:to>
        <xdr:sp macro="" textlink="">
          <xdr:nvSpPr>
            <xdr:cNvPr id="31801" name="Check Box 57" hidden="1">
              <a:extLst>
                <a:ext uri="{63B3BB69-23CF-44E3-9099-C40C66FF867C}">
                  <a14:compatExt spid="_x0000_s31801"/>
                </a:ext>
                <a:ext uri="{FF2B5EF4-FFF2-40B4-BE49-F238E27FC236}">
                  <a16:creationId xmlns:a16="http://schemas.microsoft.com/office/drawing/2014/main" xmlns="" id="{00000000-0008-0000-0900-000039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105</xdr:row>
          <xdr:rowOff>14288</xdr:rowOff>
        </xdr:from>
        <xdr:to>
          <xdr:col>3</xdr:col>
          <xdr:colOff>457200</xdr:colOff>
          <xdr:row>106</xdr:row>
          <xdr:rowOff>0</xdr:rowOff>
        </xdr:to>
        <xdr:sp macro="" textlink="">
          <xdr:nvSpPr>
            <xdr:cNvPr id="31802" name="Check Box 58" hidden="1">
              <a:extLst>
                <a:ext uri="{63B3BB69-23CF-44E3-9099-C40C66FF867C}">
                  <a14:compatExt spid="_x0000_s31802"/>
                </a:ext>
                <a:ext uri="{FF2B5EF4-FFF2-40B4-BE49-F238E27FC236}">
                  <a16:creationId xmlns:a16="http://schemas.microsoft.com/office/drawing/2014/main" xmlns="" id="{00000000-0008-0000-0900-00003A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106</xdr:row>
          <xdr:rowOff>14288</xdr:rowOff>
        </xdr:from>
        <xdr:to>
          <xdr:col>3</xdr:col>
          <xdr:colOff>457200</xdr:colOff>
          <xdr:row>107</xdr:row>
          <xdr:rowOff>0</xdr:rowOff>
        </xdr:to>
        <xdr:sp macro="" textlink="">
          <xdr:nvSpPr>
            <xdr:cNvPr id="31803" name="Check Box 59" hidden="1">
              <a:extLst>
                <a:ext uri="{63B3BB69-23CF-44E3-9099-C40C66FF867C}">
                  <a14:compatExt spid="_x0000_s31803"/>
                </a:ext>
                <a:ext uri="{FF2B5EF4-FFF2-40B4-BE49-F238E27FC236}">
                  <a16:creationId xmlns:a16="http://schemas.microsoft.com/office/drawing/2014/main" xmlns="" id="{00000000-0008-0000-0900-00003B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107</xdr:row>
          <xdr:rowOff>14288</xdr:rowOff>
        </xdr:from>
        <xdr:to>
          <xdr:col>3</xdr:col>
          <xdr:colOff>457200</xdr:colOff>
          <xdr:row>108</xdr:row>
          <xdr:rowOff>0</xdr:rowOff>
        </xdr:to>
        <xdr:sp macro="" textlink="">
          <xdr:nvSpPr>
            <xdr:cNvPr id="31804" name="Check Box 60" hidden="1">
              <a:extLst>
                <a:ext uri="{63B3BB69-23CF-44E3-9099-C40C66FF867C}">
                  <a14:compatExt spid="_x0000_s31804"/>
                </a:ext>
                <a:ext uri="{FF2B5EF4-FFF2-40B4-BE49-F238E27FC236}">
                  <a16:creationId xmlns:a16="http://schemas.microsoft.com/office/drawing/2014/main" xmlns="" id="{00000000-0008-0000-0900-00003C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108</xdr:row>
          <xdr:rowOff>14288</xdr:rowOff>
        </xdr:from>
        <xdr:to>
          <xdr:col>3</xdr:col>
          <xdr:colOff>457200</xdr:colOff>
          <xdr:row>109</xdr:row>
          <xdr:rowOff>0</xdr:rowOff>
        </xdr:to>
        <xdr:sp macro="" textlink="">
          <xdr:nvSpPr>
            <xdr:cNvPr id="31805" name="Check Box 61" hidden="1">
              <a:extLst>
                <a:ext uri="{63B3BB69-23CF-44E3-9099-C40C66FF867C}">
                  <a14:compatExt spid="_x0000_s31805"/>
                </a:ext>
                <a:ext uri="{FF2B5EF4-FFF2-40B4-BE49-F238E27FC236}">
                  <a16:creationId xmlns:a16="http://schemas.microsoft.com/office/drawing/2014/main" xmlns="" id="{00000000-0008-0000-0900-00003D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111</xdr:row>
          <xdr:rowOff>14288</xdr:rowOff>
        </xdr:from>
        <xdr:to>
          <xdr:col>3</xdr:col>
          <xdr:colOff>457200</xdr:colOff>
          <xdr:row>112</xdr:row>
          <xdr:rowOff>0</xdr:rowOff>
        </xdr:to>
        <xdr:sp macro="" textlink="">
          <xdr:nvSpPr>
            <xdr:cNvPr id="31806" name="Check Box 62" hidden="1">
              <a:extLst>
                <a:ext uri="{63B3BB69-23CF-44E3-9099-C40C66FF867C}">
                  <a14:compatExt spid="_x0000_s31806"/>
                </a:ext>
                <a:ext uri="{FF2B5EF4-FFF2-40B4-BE49-F238E27FC236}">
                  <a16:creationId xmlns:a16="http://schemas.microsoft.com/office/drawing/2014/main" xmlns="" id="{00000000-0008-0000-0900-00003E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112</xdr:row>
          <xdr:rowOff>14288</xdr:rowOff>
        </xdr:from>
        <xdr:to>
          <xdr:col>3</xdr:col>
          <xdr:colOff>457200</xdr:colOff>
          <xdr:row>113</xdr:row>
          <xdr:rowOff>0</xdr:rowOff>
        </xdr:to>
        <xdr:sp macro="" textlink="">
          <xdr:nvSpPr>
            <xdr:cNvPr id="31807" name="Check Box 63" hidden="1">
              <a:extLst>
                <a:ext uri="{63B3BB69-23CF-44E3-9099-C40C66FF867C}">
                  <a14:compatExt spid="_x0000_s31807"/>
                </a:ext>
                <a:ext uri="{FF2B5EF4-FFF2-40B4-BE49-F238E27FC236}">
                  <a16:creationId xmlns:a16="http://schemas.microsoft.com/office/drawing/2014/main" xmlns="" id="{00000000-0008-0000-0900-00003F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113</xdr:row>
          <xdr:rowOff>14288</xdr:rowOff>
        </xdr:from>
        <xdr:to>
          <xdr:col>3</xdr:col>
          <xdr:colOff>457200</xdr:colOff>
          <xdr:row>114</xdr:row>
          <xdr:rowOff>0</xdr:rowOff>
        </xdr:to>
        <xdr:sp macro="" textlink="">
          <xdr:nvSpPr>
            <xdr:cNvPr id="31808" name="Check Box 64" hidden="1">
              <a:extLst>
                <a:ext uri="{63B3BB69-23CF-44E3-9099-C40C66FF867C}">
                  <a14:compatExt spid="_x0000_s31808"/>
                </a:ext>
                <a:ext uri="{FF2B5EF4-FFF2-40B4-BE49-F238E27FC236}">
                  <a16:creationId xmlns:a16="http://schemas.microsoft.com/office/drawing/2014/main" xmlns="" id="{00000000-0008-0000-0900-000040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114</xdr:row>
          <xdr:rowOff>14288</xdr:rowOff>
        </xdr:from>
        <xdr:to>
          <xdr:col>3</xdr:col>
          <xdr:colOff>457200</xdr:colOff>
          <xdr:row>115</xdr:row>
          <xdr:rowOff>0</xdr:rowOff>
        </xdr:to>
        <xdr:sp macro="" textlink="">
          <xdr:nvSpPr>
            <xdr:cNvPr id="31809" name="Check Box 65" hidden="1">
              <a:extLst>
                <a:ext uri="{63B3BB69-23CF-44E3-9099-C40C66FF867C}">
                  <a14:compatExt spid="_x0000_s31809"/>
                </a:ext>
                <a:ext uri="{FF2B5EF4-FFF2-40B4-BE49-F238E27FC236}">
                  <a16:creationId xmlns:a16="http://schemas.microsoft.com/office/drawing/2014/main" xmlns="" id="{00000000-0008-0000-0900-000041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115</xdr:row>
          <xdr:rowOff>14288</xdr:rowOff>
        </xdr:from>
        <xdr:to>
          <xdr:col>3</xdr:col>
          <xdr:colOff>457200</xdr:colOff>
          <xdr:row>116</xdr:row>
          <xdr:rowOff>0</xdr:rowOff>
        </xdr:to>
        <xdr:sp macro="" textlink="">
          <xdr:nvSpPr>
            <xdr:cNvPr id="31810" name="Check Box 66" hidden="1">
              <a:extLst>
                <a:ext uri="{63B3BB69-23CF-44E3-9099-C40C66FF867C}">
                  <a14:compatExt spid="_x0000_s31810"/>
                </a:ext>
                <a:ext uri="{FF2B5EF4-FFF2-40B4-BE49-F238E27FC236}">
                  <a16:creationId xmlns:a16="http://schemas.microsoft.com/office/drawing/2014/main" xmlns="" id="{00000000-0008-0000-0900-000042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116</xdr:row>
          <xdr:rowOff>14288</xdr:rowOff>
        </xdr:from>
        <xdr:to>
          <xdr:col>3</xdr:col>
          <xdr:colOff>457200</xdr:colOff>
          <xdr:row>117</xdr:row>
          <xdr:rowOff>0</xdr:rowOff>
        </xdr:to>
        <xdr:sp macro="" textlink="">
          <xdr:nvSpPr>
            <xdr:cNvPr id="31811" name="Check Box 67" hidden="1">
              <a:extLst>
                <a:ext uri="{63B3BB69-23CF-44E3-9099-C40C66FF867C}">
                  <a14:compatExt spid="_x0000_s31811"/>
                </a:ext>
                <a:ext uri="{FF2B5EF4-FFF2-40B4-BE49-F238E27FC236}">
                  <a16:creationId xmlns:a16="http://schemas.microsoft.com/office/drawing/2014/main" xmlns="" id="{00000000-0008-0000-0900-000043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118</xdr:row>
          <xdr:rowOff>14288</xdr:rowOff>
        </xdr:from>
        <xdr:to>
          <xdr:col>3</xdr:col>
          <xdr:colOff>457200</xdr:colOff>
          <xdr:row>119</xdr:row>
          <xdr:rowOff>0</xdr:rowOff>
        </xdr:to>
        <xdr:sp macro="" textlink="">
          <xdr:nvSpPr>
            <xdr:cNvPr id="31812" name="Check Box 68" hidden="1">
              <a:extLst>
                <a:ext uri="{63B3BB69-23CF-44E3-9099-C40C66FF867C}">
                  <a14:compatExt spid="_x0000_s31812"/>
                </a:ext>
                <a:ext uri="{FF2B5EF4-FFF2-40B4-BE49-F238E27FC236}">
                  <a16:creationId xmlns:a16="http://schemas.microsoft.com/office/drawing/2014/main" xmlns="" id="{00000000-0008-0000-0900-000044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119</xdr:row>
          <xdr:rowOff>14288</xdr:rowOff>
        </xdr:from>
        <xdr:to>
          <xdr:col>3</xdr:col>
          <xdr:colOff>457200</xdr:colOff>
          <xdr:row>120</xdr:row>
          <xdr:rowOff>0</xdr:rowOff>
        </xdr:to>
        <xdr:sp macro="" textlink="">
          <xdr:nvSpPr>
            <xdr:cNvPr id="31813" name="Check Box 69" hidden="1">
              <a:extLst>
                <a:ext uri="{63B3BB69-23CF-44E3-9099-C40C66FF867C}">
                  <a14:compatExt spid="_x0000_s31813"/>
                </a:ext>
                <a:ext uri="{FF2B5EF4-FFF2-40B4-BE49-F238E27FC236}">
                  <a16:creationId xmlns:a16="http://schemas.microsoft.com/office/drawing/2014/main" xmlns="" id="{00000000-0008-0000-0900-000045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122</xdr:row>
          <xdr:rowOff>14288</xdr:rowOff>
        </xdr:from>
        <xdr:to>
          <xdr:col>3</xdr:col>
          <xdr:colOff>457200</xdr:colOff>
          <xdr:row>123</xdr:row>
          <xdr:rowOff>0</xdr:rowOff>
        </xdr:to>
        <xdr:sp macro="" textlink="">
          <xdr:nvSpPr>
            <xdr:cNvPr id="31814" name="Check Box 70" hidden="1">
              <a:extLst>
                <a:ext uri="{63B3BB69-23CF-44E3-9099-C40C66FF867C}">
                  <a14:compatExt spid="_x0000_s31814"/>
                </a:ext>
                <a:ext uri="{FF2B5EF4-FFF2-40B4-BE49-F238E27FC236}">
                  <a16:creationId xmlns:a16="http://schemas.microsoft.com/office/drawing/2014/main" xmlns="" id="{00000000-0008-0000-0900-000046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123</xdr:row>
          <xdr:rowOff>14288</xdr:rowOff>
        </xdr:from>
        <xdr:to>
          <xdr:col>3</xdr:col>
          <xdr:colOff>457200</xdr:colOff>
          <xdr:row>124</xdr:row>
          <xdr:rowOff>0</xdr:rowOff>
        </xdr:to>
        <xdr:sp macro="" textlink="">
          <xdr:nvSpPr>
            <xdr:cNvPr id="31815" name="Check Box 71" hidden="1">
              <a:extLst>
                <a:ext uri="{63B3BB69-23CF-44E3-9099-C40C66FF867C}">
                  <a14:compatExt spid="_x0000_s31815"/>
                </a:ext>
                <a:ext uri="{FF2B5EF4-FFF2-40B4-BE49-F238E27FC236}">
                  <a16:creationId xmlns:a16="http://schemas.microsoft.com/office/drawing/2014/main" xmlns="" id="{00000000-0008-0000-0900-000047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124</xdr:row>
          <xdr:rowOff>14288</xdr:rowOff>
        </xdr:from>
        <xdr:to>
          <xdr:col>3</xdr:col>
          <xdr:colOff>457200</xdr:colOff>
          <xdr:row>125</xdr:row>
          <xdr:rowOff>0</xdr:rowOff>
        </xdr:to>
        <xdr:sp macro="" textlink="">
          <xdr:nvSpPr>
            <xdr:cNvPr id="31816" name="Check Box 72" hidden="1">
              <a:extLst>
                <a:ext uri="{63B3BB69-23CF-44E3-9099-C40C66FF867C}">
                  <a14:compatExt spid="_x0000_s31816"/>
                </a:ext>
                <a:ext uri="{FF2B5EF4-FFF2-40B4-BE49-F238E27FC236}">
                  <a16:creationId xmlns:a16="http://schemas.microsoft.com/office/drawing/2014/main" xmlns="" id="{00000000-0008-0000-0900-000048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125</xdr:row>
          <xdr:rowOff>14288</xdr:rowOff>
        </xdr:from>
        <xdr:to>
          <xdr:col>3</xdr:col>
          <xdr:colOff>457200</xdr:colOff>
          <xdr:row>126</xdr:row>
          <xdr:rowOff>0</xdr:rowOff>
        </xdr:to>
        <xdr:sp macro="" textlink="">
          <xdr:nvSpPr>
            <xdr:cNvPr id="31817" name="Check Box 73" hidden="1">
              <a:extLst>
                <a:ext uri="{63B3BB69-23CF-44E3-9099-C40C66FF867C}">
                  <a14:compatExt spid="_x0000_s31817"/>
                </a:ext>
                <a:ext uri="{FF2B5EF4-FFF2-40B4-BE49-F238E27FC236}">
                  <a16:creationId xmlns:a16="http://schemas.microsoft.com/office/drawing/2014/main" xmlns="" id="{00000000-0008-0000-0900-000049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126</xdr:row>
          <xdr:rowOff>14288</xdr:rowOff>
        </xdr:from>
        <xdr:to>
          <xdr:col>3</xdr:col>
          <xdr:colOff>457200</xdr:colOff>
          <xdr:row>127</xdr:row>
          <xdr:rowOff>0</xdr:rowOff>
        </xdr:to>
        <xdr:sp macro="" textlink="">
          <xdr:nvSpPr>
            <xdr:cNvPr id="31818" name="Check Box 74" hidden="1">
              <a:extLst>
                <a:ext uri="{63B3BB69-23CF-44E3-9099-C40C66FF867C}">
                  <a14:compatExt spid="_x0000_s31818"/>
                </a:ext>
                <a:ext uri="{FF2B5EF4-FFF2-40B4-BE49-F238E27FC236}">
                  <a16:creationId xmlns:a16="http://schemas.microsoft.com/office/drawing/2014/main" xmlns="" id="{00000000-0008-0000-0900-00004A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127</xdr:row>
          <xdr:rowOff>14288</xdr:rowOff>
        </xdr:from>
        <xdr:to>
          <xdr:col>3</xdr:col>
          <xdr:colOff>457200</xdr:colOff>
          <xdr:row>128</xdr:row>
          <xdr:rowOff>0</xdr:rowOff>
        </xdr:to>
        <xdr:sp macro="" textlink="">
          <xdr:nvSpPr>
            <xdr:cNvPr id="31819" name="Check Box 75" hidden="1">
              <a:extLst>
                <a:ext uri="{63B3BB69-23CF-44E3-9099-C40C66FF867C}">
                  <a14:compatExt spid="_x0000_s31819"/>
                </a:ext>
                <a:ext uri="{FF2B5EF4-FFF2-40B4-BE49-F238E27FC236}">
                  <a16:creationId xmlns:a16="http://schemas.microsoft.com/office/drawing/2014/main" xmlns="" id="{00000000-0008-0000-0900-00004B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130</xdr:row>
          <xdr:rowOff>14288</xdr:rowOff>
        </xdr:from>
        <xdr:to>
          <xdr:col>3</xdr:col>
          <xdr:colOff>457200</xdr:colOff>
          <xdr:row>131</xdr:row>
          <xdr:rowOff>0</xdr:rowOff>
        </xdr:to>
        <xdr:sp macro="" textlink="">
          <xdr:nvSpPr>
            <xdr:cNvPr id="31820" name="Check Box 76" hidden="1">
              <a:extLst>
                <a:ext uri="{63B3BB69-23CF-44E3-9099-C40C66FF867C}">
                  <a14:compatExt spid="_x0000_s31820"/>
                </a:ext>
                <a:ext uri="{FF2B5EF4-FFF2-40B4-BE49-F238E27FC236}">
                  <a16:creationId xmlns:a16="http://schemas.microsoft.com/office/drawing/2014/main" xmlns="" id="{00000000-0008-0000-0900-00004C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141</xdr:row>
          <xdr:rowOff>14288</xdr:rowOff>
        </xdr:from>
        <xdr:to>
          <xdr:col>3</xdr:col>
          <xdr:colOff>457200</xdr:colOff>
          <xdr:row>142</xdr:row>
          <xdr:rowOff>0</xdr:rowOff>
        </xdr:to>
        <xdr:sp macro="" textlink="">
          <xdr:nvSpPr>
            <xdr:cNvPr id="31824" name="Check Box 80" hidden="1">
              <a:extLst>
                <a:ext uri="{63B3BB69-23CF-44E3-9099-C40C66FF867C}">
                  <a14:compatExt spid="_x0000_s31824"/>
                </a:ext>
                <a:ext uri="{FF2B5EF4-FFF2-40B4-BE49-F238E27FC236}">
                  <a16:creationId xmlns:a16="http://schemas.microsoft.com/office/drawing/2014/main" xmlns="" id="{00000000-0008-0000-0900-000050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153</xdr:row>
          <xdr:rowOff>14288</xdr:rowOff>
        </xdr:from>
        <xdr:to>
          <xdr:col>3</xdr:col>
          <xdr:colOff>457200</xdr:colOff>
          <xdr:row>154</xdr:row>
          <xdr:rowOff>0</xdr:rowOff>
        </xdr:to>
        <xdr:sp macro="" textlink="">
          <xdr:nvSpPr>
            <xdr:cNvPr id="31830" name="Check Box 86" hidden="1">
              <a:extLst>
                <a:ext uri="{63B3BB69-23CF-44E3-9099-C40C66FF867C}">
                  <a14:compatExt spid="_x0000_s31830"/>
                </a:ext>
                <a:ext uri="{FF2B5EF4-FFF2-40B4-BE49-F238E27FC236}">
                  <a16:creationId xmlns:a16="http://schemas.microsoft.com/office/drawing/2014/main" xmlns="" id="{00000000-0008-0000-0900-000056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104</xdr:row>
          <xdr:rowOff>14288</xdr:rowOff>
        </xdr:from>
        <xdr:to>
          <xdr:col>3</xdr:col>
          <xdr:colOff>457200</xdr:colOff>
          <xdr:row>105</xdr:row>
          <xdr:rowOff>0</xdr:rowOff>
        </xdr:to>
        <xdr:sp macro="" textlink="">
          <xdr:nvSpPr>
            <xdr:cNvPr id="31841" name="Check Box 97" hidden="1">
              <a:extLst>
                <a:ext uri="{63B3BB69-23CF-44E3-9099-C40C66FF867C}">
                  <a14:compatExt spid="_x0000_s31841"/>
                </a:ext>
                <a:ext uri="{FF2B5EF4-FFF2-40B4-BE49-F238E27FC236}">
                  <a16:creationId xmlns:a16="http://schemas.microsoft.com/office/drawing/2014/main" xmlns="" id="{00000000-0008-0000-0900-000061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117</xdr:row>
          <xdr:rowOff>14288</xdr:rowOff>
        </xdr:from>
        <xdr:to>
          <xdr:col>3</xdr:col>
          <xdr:colOff>457200</xdr:colOff>
          <xdr:row>118</xdr:row>
          <xdr:rowOff>0</xdr:rowOff>
        </xdr:to>
        <xdr:sp macro="" textlink="">
          <xdr:nvSpPr>
            <xdr:cNvPr id="31857" name="Check Box 113" hidden="1">
              <a:extLst>
                <a:ext uri="{63B3BB69-23CF-44E3-9099-C40C66FF867C}">
                  <a14:compatExt spid="_x0000_s31857"/>
                </a:ext>
                <a:ext uri="{FF2B5EF4-FFF2-40B4-BE49-F238E27FC236}">
                  <a16:creationId xmlns:a16="http://schemas.microsoft.com/office/drawing/2014/main" xmlns="" id="{00000000-0008-0000-0900-000071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186</xdr:row>
          <xdr:rowOff>14288</xdr:rowOff>
        </xdr:from>
        <xdr:to>
          <xdr:col>3</xdr:col>
          <xdr:colOff>442913</xdr:colOff>
          <xdr:row>187</xdr:row>
          <xdr:rowOff>0</xdr:rowOff>
        </xdr:to>
        <xdr:sp macro="" textlink="">
          <xdr:nvSpPr>
            <xdr:cNvPr id="31898" name="Check Box 154" hidden="1">
              <a:extLst>
                <a:ext uri="{63B3BB69-23CF-44E3-9099-C40C66FF867C}">
                  <a14:compatExt spid="_x0000_s31898"/>
                </a:ext>
                <a:ext uri="{FF2B5EF4-FFF2-40B4-BE49-F238E27FC236}">
                  <a16:creationId xmlns:a16="http://schemas.microsoft.com/office/drawing/2014/main" xmlns="" id="{00000000-0008-0000-0900-00009A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198</xdr:row>
          <xdr:rowOff>14288</xdr:rowOff>
        </xdr:from>
        <xdr:to>
          <xdr:col>3</xdr:col>
          <xdr:colOff>442913</xdr:colOff>
          <xdr:row>199</xdr:row>
          <xdr:rowOff>0</xdr:rowOff>
        </xdr:to>
        <xdr:sp macro="" textlink="">
          <xdr:nvSpPr>
            <xdr:cNvPr id="31908" name="Check Box 164" hidden="1">
              <a:extLst>
                <a:ext uri="{63B3BB69-23CF-44E3-9099-C40C66FF867C}">
                  <a14:compatExt spid="_x0000_s31908"/>
                </a:ext>
                <a:ext uri="{FF2B5EF4-FFF2-40B4-BE49-F238E27FC236}">
                  <a16:creationId xmlns:a16="http://schemas.microsoft.com/office/drawing/2014/main" xmlns="" id="{00000000-0008-0000-0900-0000A4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199</xdr:row>
          <xdr:rowOff>14288</xdr:rowOff>
        </xdr:from>
        <xdr:to>
          <xdr:col>3</xdr:col>
          <xdr:colOff>442913</xdr:colOff>
          <xdr:row>200</xdr:row>
          <xdr:rowOff>0</xdr:rowOff>
        </xdr:to>
        <xdr:sp macro="" textlink="">
          <xdr:nvSpPr>
            <xdr:cNvPr id="31909" name="Check Box 165" hidden="1">
              <a:extLst>
                <a:ext uri="{63B3BB69-23CF-44E3-9099-C40C66FF867C}">
                  <a14:compatExt spid="_x0000_s31909"/>
                </a:ext>
                <a:ext uri="{FF2B5EF4-FFF2-40B4-BE49-F238E27FC236}">
                  <a16:creationId xmlns:a16="http://schemas.microsoft.com/office/drawing/2014/main" xmlns="" id="{00000000-0008-0000-0900-0000A5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200</xdr:row>
          <xdr:rowOff>14288</xdr:rowOff>
        </xdr:from>
        <xdr:to>
          <xdr:col>3</xdr:col>
          <xdr:colOff>442913</xdr:colOff>
          <xdr:row>201</xdr:row>
          <xdr:rowOff>0</xdr:rowOff>
        </xdr:to>
        <xdr:sp macro="" textlink="">
          <xdr:nvSpPr>
            <xdr:cNvPr id="31910" name="Check Box 166" hidden="1">
              <a:extLst>
                <a:ext uri="{63B3BB69-23CF-44E3-9099-C40C66FF867C}">
                  <a14:compatExt spid="_x0000_s31910"/>
                </a:ext>
                <a:ext uri="{FF2B5EF4-FFF2-40B4-BE49-F238E27FC236}">
                  <a16:creationId xmlns:a16="http://schemas.microsoft.com/office/drawing/2014/main" xmlns="" id="{00000000-0008-0000-0900-0000A6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201</xdr:row>
          <xdr:rowOff>14288</xdr:rowOff>
        </xdr:from>
        <xdr:to>
          <xdr:col>3</xdr:col>
          <xdr:colOff>442913</xdr:colOff>
          <xdr:row>202</xdr:row>
          <xdr:rowOff>0</xdr:rowOff>
        </xdr:to>
        <xdr:sp macro="" textlink="">
          <xdr:nvSpPr>
            <xdr:cNvPr id="31911" name="Check Box 167" hidden="1">
              <a:extLst>
                <a:ext uri="{63B3BB69-23CF-44E3-9099-C40C66FF867C}">
                  <a14:compatExt spid="_x0000_s31911"/>
                </a:ext>
                <a:ext uri="{FF2B5EF4-FFF2-40B4-BE49-F238E27FC236}">
                  <a16:creationId xmlns:a16="http://schemas.microsoft.com/office/drawing/2014/main" xmlns="" id="{00000000-0008-0000-0900-0000A7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202</xdr:row>
          <xdr:rowOff>14288</xdr:rowOff>
        </xdr:from>
        <xdr:to>
          <xdr:col>3</xdr:col>
          <xdr:colOff>442913</xdr:colOff>
          <xdr:row>203</xdr:row>
          <xdr:rowOff>0</xdr:rowOff>
        </xdr:to>
        <xdr:sp macro="" textlink="">
          <xdr:nvSpPr>
            <xdr:cNvPr id="31912" name="Check Box 168" hidden="1">
              <a:extLst>
                <a:ext uri="{63B3BB69-23CF-44E3-9099-C40C66FF867C}">
                  <a14:compatExt spid="_x0000_s31912"/>
                </a:ext>
                <a:ext uri="{FF2B5EF4-FFF2-40B4-BE49-F238E27FC236}">
                  <a16:creationId xmlns:a16="http://schemas.microsoft.com/office/drawing/2014/main" xmlns="" id="{00000000-0008-0000-0900-0000A8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203</xdr:row>
          <xdr:rowOff>14288</xdr:rowOff>
        </xdr:from>
        <xdr:to>
          <xdr:col>3</xdr:col>
          <xdr:colOff>442913</xdr:colOff>
          <xdr:row>204</xdr:row>
          <xdr:rowOff>0</xdr:rowOff>
        </xdr:to>
        <xdr:sp macro="" textlink="">
          <xdr:nvSpPr>
            <xdr:cNvPr id="31913" name="Check Box 169" hidden="1">
              <a:extLst>
                <a:ext uri="{63B3BB69-23CF-44E3-9099-C40C66FF867C}">
                  <a14:compatExt spid="_x0000_s31913"/>
                </a:ext>
                <a:ext uri="{FF2B5EF4-FFF2-40B4-BE49-F238E27FC236}">
                  <a16:creationId xmlns:a16="http://schemas.microsoft.com/office/drawing/2014/main" xmlns="" id="{00000000-0008-0000-0900-0000A9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204</xdr:row>
          <xdr:rowOff>14288</xdr:rowOff>
        </xdr:from>
        <xdr:to>
          <xdr:col>3</xdr:col>
          <xdr:colOff>442913</xdr:colOff>
          <xdr:row>205</xdr:row>
          <xdr:rowOff>0</xdr:rowOff>
        </xdr:to>
        <xdr:sp macro="" textlink="">
          <xdr:nvSpPr>
            <xdr:cNvPr id="31914" name="Check Box 170" hidden="1">
              <a:extLst>
                <a:ext uri="{63B3BB69-23CF-44E3-9099-C40C66FF867C}">
                  <a14:compatExt spid="_x0000_s31914"/>
                </a:ext>
                <a:ext uri="{FF2B5EF4-FFF2-40B4-BE49-F238E27FC236}">
                  <a16:creationId xmlns:a16="http://schemas.microsoft.com/office/drawing/2014/main" xmlns="" id="{00000000-0008-0000-0900-0000AA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207</xdr:row>
          <xdr:rowOff>14288</xdr:rowOff>
        </xdr:from>
        <xdr:to>
          <xdr:col>3</xdr:col>
          <xdr:colOff>442913</xdr:colOff>
          <xdr:row>208</xdr:row>
          <xdr:rowOff>0</xdr:rowOff>
        </xdr:to>
        <xdr:sp macro="" textlink="">
          <xdr:nvSpPr>
            <xdr:cNvPr id="31915" name="Check Box 171" hidden="1">
              <a:extLst>
                <a:ext uri="{63B3BB69-23CF-44E3-9099-C40C66FF867C}">
                  <a14:compatExt spid="_x0000_s31915"/>
                </a:ext>
                <a:ext uri="{FF2B5EF4-FFF2-40B4-BE49-F238E27FC236}">
                  <a16:creationId xmlns:a16="http://schemas.microsoft.com/office/drawing/2014/main" xmlns="" id="{00000000-0008-0000-0900-0000AB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208</xdr:row>
          <xdr:rowOff>14288</xdr:rowOff>
        </xdr:from>
        <xdr:to>
          <xdr:col>3</xdr:col>
          <xdr:colOff>442913</xdr:colOff>
          <xdr:row>209</xdr:row>
          <xdr:rowOff>0</xdr:rowOff>
        </xdr:to>
        <xdr:sp macro="" textlink="">
          <xdr:nvSpPr>
            <xdr:cNvPr id="31916" name="Check Box 172" hidden="1">
              <a:extLst>
                <a:ext uri="{63B3BB69-23CF-44E3-9099-C40C66FF867C}">
                  <a14:compatExt spid="_x0000_s31916"/>
                </a:ext>
                <a:ext uri="{FF2B5EF4-FFF2-40B4-BE49-F238E27FC236}">
                  <a16:creationId xmlns:a16="http://schemas.microsoft.com/office/drawing/2014/main" xmlns="" id="{00000000-0008-0000-0900-0000AC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209</xdr:row>
          <xdr:rowOff>14288</xdr:rowOff>
        </xdr:from>
        <xdr:to>
          <xdr:col>3</xdr:col>
          <xdr:colOff>442913</xdr:colOff>
          <xdr:row>210</xdr:row>
          <xdr:rowOff>0</xdr:rowOff>
        </xdr:to>
        <xdr:sp macro="" textlink="">
          <xdr:nvSpPr>
            <xdr:cNvPr id="31917" name="Check Box 173" hidden="1">
              <a:extLst>
                <a:ext uri="{63B3BB69-23CF-44E3-9099-C40C66FF867C}">
                  <a14:compatExt spid="_x0000_s31917"/>
                </a:ext>
                <a:ext uri="{FF2B5EF4-FFF2-40B4-BE49-F238E27FC236}">
                  <a16:creationId xmlns:a16="http://schemas.microsoft.com/office/drawing/2014/main" xmlns="" id="{00000000-0008-0000-0900-0000AD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212</xdr:row>
          <xdr:rowOff>14288</xdr:rowOff>
        </xdr:from>
        <xdr:to>
          <xdr:col>3</xdr:col>
          <xdr:colOff>442913</xdr:colOff>
          <xdr:row>213</xdr:row>
          <xdr:rowOff>14288</xdr:rowOff>
        </xdr:to>
        <xdr:sp macro="" textlink="">
          <xdr:nvSpPr>
            <xdr:cNvPr id="31918" name="Check Box 174" hidden="1">
              <a:extLst>
                <a:ext uri="{63B3BB69-23CF-44E3-9099-C40C66FF867C}">
                  <a14:compatExt spid="_x0000_s31918"/>
                </a:ext>
                <a:ext uri="{FF2B5EF4-FFF2-40B4-BE49-F238E27FC236}">
                  <a16:creationId xmlns:a16="http://schemas.microsoft.com/office/drawing/2014/main" xmlns="" id="{00000000-0008-0000-0900-0000AE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223</xdr:row>
          <xdr:rowOff>14288</xdr:rowOff>
        </xdr:from>
        <xdr:to>
          <xdr:col>3</xdr:col>
          <xdr:colOff>442913</xdr:colOff>
          <xdr:row>224</xdr:row>
          <xdr:rowOff>0</xdr:rowOff>
        </xdr:to>
        <xdr:sp macro="" textlink="">
          <xdr:nvSpPr>
            <xdr:cNvPr id="31920" name="Check Box 176" hidden="1">
              <a:extLst>
                <a:ext uri="{63B3BB69-23CF-44E3-9099-C40C66FF867C}">
                  <a14:compatExt spid="_x0000_s31920"/>
                </a:ext>
                <a:ext uri="{FF2B5EF4-FFF2-40B4-BE49-F238E27FC236}">
                  <a16:creationId xmlns:a16="http://schemas.microsoft.com/office/drawing/2014/main" xmlns="" id="{00000000-0008-0000-0900-0000B0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224</xdr:row>
          <xdr:rowOff>14288</xdr:rowOff>
        </xdr:from>
        <xdr:to>
          <xdr:col>3</xdr:col>
          <xdr:colOff>442913</xdr:colOff>
          <xdr:row>225</xdr:row>
          <xdr:rowOff>0</xdr:rowOff>
        </xdr:to>
        <xdr:sp macro="" textlink="">
          <xdr:nvSpPr>
            <xdr:cNvPr id="31921" name="Check Box 177" hidden="1">
              <a:extLst>
                <a:ext uri="{63B3BB69-23CF-44E3-9099-C40C66FF867C}">
                  <a14:compatExt spid="_x0000_s31921"/>
                </a:ext>
                <a:ext uri="{FF2B5EF4-FFF2-40B4-BE49-F238E27FC236}">
                  <a16:creationId xmlns:a16="http://schemas.microsoft.com/office/drawing/2014/main" xmlns="" id="{00000000-0008-0000-0900-0000B1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225</xdr:row>
          <xdr:rowOff>14288</xdr:rowOff>
        </xdr:from>
        <xdr:to>
          <xdr:col>3</xdr:col>
          <xdr:colOff>442913</xdr:colOff>
          <xdr:row>226</xdr:row>
          <xdr:rowOff>0</xdr:rowOff>
        </xdr:to>
        <xdr:sp macro="" textlink="">
          <xdr:nvSpPr>
            <xdr:cNvPr id="31922" name="Check Box 178" hidden="1">
              <a:extLst>
                <a:ext uri="{63B3BB69-23CF-44E3-9099-C40C66FF867C}">
                  <a14:compatExt spid="_x0000_s31922"/>
                </a:ext>
                <a:ext uri="{FF2B5EF4-FFF2-40B4-BE49-F238E27FC236}">
                  <a16:creationId xmlns:a16="http://schemas.microsoft.com/office/drawing/2014/main" xmlns="" id="{00000000-0008-0000-0900-0000B2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236</xdr:row>
          <xdr:rowOff>14288</xdr:rowOff>
        </xdr:from>
        <xdr:to>
          <xdr:col>3</xdr:col>
          <xdr:colOff>442913</xdr:colOff>
          <xdr:row>237</xdr:row>
          <xdr:rowOff>0</xdr:rowOff>
        </xdr:to>
        <xdr:sp macro="" textlink="">
          <xdr:nvSpPr>
            <xdr:cNvPr id="31923" name="Check Box 179" hidden="1">
              <a:extLst>
                <a:ext uri="{63B3BB69-23CF-44E3-9099-C40C66FF867C}">
                  <a14:compatExt spid="_x0000_s31923"/>
                </a:ext>
                <a:ext uri="{FF2B5EF4-FFF2-40B4-BE49-F238E27FC236}">
                  <a16:creationId xmlns:a16="http://schemas.microsoft.com/office/drawing/2014/main" xmlns="" id="{00000000-0008-0000-0900-0000B3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237</xdr:row>
          <xdr:rowOff>14288</xdr:rowOff>
        </xdr:from>
        <xdr:to>
          <xdr:col>3</xdr:col>
          <xdr:colOff>442913</xdr:colOff>
          <xdr:row>238</xdr:row>
          <xdr:rowOff>0</xdr:rowOff>
        </xdr:to>
        <xdr:sp macro="" textlink="">
          <xdr:nvSpPr>
            <xdr:cNvPr id="31924" name="Check Box 180" hidden="1">
              <a:extLst>
                <a:ext uri="{63B3BB69-23CF-44E3-9099-C40C66FF867C}">
                  <a14:compatExt spid="_x0000_s31924"/>
                </a:ext>
                <a:ext uri="{FF2B5EF4-FFF2-40B4-BE49-F238E27FC236}">
                  <a16:creationId xmlns:a16="http://schemas.microsoft.com/office/drawing/2014/main" xmlns="" id="{00000000-0008-0000-0900-0000B4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249</xdr:row>
          <xdr:rowOff>14288</xdr:rowOff>
        </xdr:from>
        <xdr:to>
          <xdr:col>3</xdr:col>
          <xdr:colOff>442913</xdr:colOff>
          <xdr:row>250</xdr:row>
          <xdr:rowOff>0</xdr:rowOff>
        </xdr:to>
        <xdr:sp macro="" textlink="">
          <xdr:nvSpPr>
            <xdr:cNvPr id="31925" name="Check Box 181" hidden="1">
              <a:extLst>
                <a:ext uri="{63B3BB69-23CF-44E3-9099-C40C66FF867C}">
                  <a14:compatExt spid="_x0000_s31925"/>
                </a:ext>
                <a:ext uri="{FF2B5EF4-FFF2-40B4-BE49-F238E27FC236}">
                  <a16:creationId xmlns:a16="http://schemas.microsoft.com/office/drawing/2014/main" xmlns="" id="{00000000-0008-0000-0900-0000B5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226</xdr:row>
          <xdr:rowOff>14288</xdr:rowOff>
        </xdr:from>
        <xdr:to>
          <xdr:col>3</xdr:col>
          <xdr:colOff>442913</xdr:colOff>
          <xdr:row>227</xdr:row>
          <xdr:rowOff>0</xdr:rowOff>
        </xdr:to>
        <xdr:sp macro="" textlink="">
          <xdr:nvSpPr>
            <xdr:cNvPr id="31934" name="Check Box 190" hidden="1">
              <a:extLst>
                <a:ext uri="{63B3BB69-23CF-44E3-9099-C40C66FF867C}">
                  <a14:compatExt spid="_x0000_s31934"/>
                </a:ext>
                <a:ext uri="{FF2B5EF4-FFF2-40B4-BE49-F238E27FC236}">
                  <a16:creationId xmlns:a16="http://schemas.microsoft.com/office/drawing/2014/main" xmlns="" id="{00000000-0008-0000-0900-0000BE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227</xdr:row>
          <xdr:rowOff>14288</xdr:rowOff>
        </xdr:from>
        <xdr:to>
          <xdr:col>3</xdr:col>
          <xdr:colOff>442913</xdr:colOff>
          <xdr:row>228</xdr:row>
          <xdr:rowOff>0</xdr:rowOff>
        </xdr:to>
        <xdr:sp macro="" textlink="">
          <xdr:nvSpPr>
            <xdr:cNvPr id="31935" name="Check Box 191" hidden="1">
              <a:extLst>
                <a:ext uri="{63B3BB69-23CF-44E3-9099-C40C66FF867C}">
                  <a14:compatExt spid="_x0000_s31935"/>
                </a:ext>
                <a:ext uri="{FF2B5EF4-FFF2-40B4-BE49-F238E27FC236}">
                  <a16:creationId xmlns:a16="http://schemas.microsoft.com/office/drawing/2014/main" xmlns="" id="{00000000-0008-0000-0900-0000BF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228</xdr:row>
          <xdr:rowOff>14288</xdr:rowOff>
        </xdr:from>
        <xdr:to>
          <xdr:col>3</xdr:col>
          <xdr:colOff>442913</xdr:colOff>
          <xdr:row>229</xdr:row>
          <xdr:rowOff>0</xdr:rowOff>
        </xdr:to>
        <xdr:sp macro="" textlink="">
          <xdr:nvSpPr>
            <xdr:cNvPr id="31936" name="Check Box 192" hidden="1">
              <a:extLst>
                <a:ext uri="{63B3BB69-23CF-44E3-9099-C40C66FF867C}">
                  <a14:compatExt spid="_x0000_s31936"/>
                </a:ext>
                <a:ext uri="{FF2B5EF4-FFF2-40B4-BE49-F238E27FC236}">
                  <a16:creationId xmlns:a16="http://schemas.microsoft.com/office/drawing/2014/main" xmlns="" id="{00000000-0008-0000-0900-0000C0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229</xdr:row>
          <xdr:rowOff>14288</xdr:rowOff>
        </xdr:from>
        <xdr:to>
          <xdr:col>3</xdr:col>
          <xdr:colOff>442913</xdr:colOff>
          <xdr:row>230</xdr:row>
          <xdr:rowOff>0</xdr:rowOff>
        </xdr:to>
        <xdr:sp macro="" textlink="">
          <xdr:nvSpPr>
            <xdr:cNvPr id="31937" name="Check Box 193" hidden="1">
              <a:extLst>
                <a:ext uri="{63B3BB69-23CF-44E3-9099-C40C66FF867C}">
                  <a14:compatExt spid="_x0000_s31937"/>
                </a:ext>
                <a:ext uri="{FF2B5EF4-FFF2-40B4-BE49-F238E27FC236}">
                  <a16:creationId xmlns:a16="http://schemas.microsoft.com/office/drawing/2014/main" xmlns="" id="{00000000-0008-0000-0900-0000C1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230</xdr:row>
          <xdr:rowOff>14288</xdr:rowOff>
        </xdr:from>
        <xdr:to>
          <xdr:col>3</xdr:col>
          <xdr:colOff>442913</xdr:colOff>
          <xdr:row>231</xdr:row>
          <xdr:rowOff>0</xdr:rowOff>
        </xdr:to>
        <xdr:sp macro="" textlink="">
          <xdr:nvSpPr>
            <xdr:cNvPr id="31938" name="Check Box 194" hidden="1">
              <a:extLst>
                <a:ext uri="{63B3BB69-23CF-44E3-9099-C40C66FF867C}">
                  <a14:compatExt spid="_x0000_s31938"/>
                </a:ext>
                <a:ext uri="{FF2B5EF4-FFF2-40B4-BE49-F238E27FC236}">
                  <a16:creationId xmlns:a16="http://schemas.microsoft.com/office/drawing/2014/main" xmlns="" id="{00000000-0008-0000-0900-0000C2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231</xdr:row>
          <xdr:rowOff>14288</xdr:rowOff>
        </xdr:from>
        <xdr:to>
          <xdr:col>3</xdr:col>
          <xdr:colOff>457200</xdr:colOff>
          <xdr:row>232</xdr:row>
          <xdr:rowOff>0</xdr:rowOff>
        </xdr:to>
        <xdr:sp macro="" textlink="">
          <xdr:nvSpPr>
            <xdr:cNvPr id="31939" name="Check Box 195" hidden="1">
              <a:extLst>
                <a:ext uri="{63B3BB69-23CF-44E3-9099-C40C66FF867C}">
                  <a14:compatExt spid="_x0000_s31939"/>
                </a:ext>
                <a:ext uri="{FF2B5EF4-FFF2-40B4-BE49-F238E27FC236}">
                  <a16:creationId xmlns:a16="http://schemas.microsoft.com/office/drawing/2014/main" xmlns="" id="{00000000-0008-0000-0900-0000C3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238</xdr:row>
          <xdr:rowOff>14288</xdr:rowOff>
        </xdr:from>
        <xdr:to>
          <xdr:col>3</xdr:col>
          <xdr:colOff>442913</xdr:colOff>
          <xdr:row>239</xdr:row>
          <xdr:rowOff>0</xdr:rowOff>
        </xdr:to>
        <xdr:sp macro="" textlink="">
          <xdr:nvSpPr>
            <xdr:cNvPr id="31942" name="Check Box 198" hidden="1">
              <a:extLst>
                <a:ext uri="{63B3BB69-23CF-44E3-9099-C40C66FF867C}">
                  <a14:compatExt spid="_x0000_s31942"/>
                </a:ext>
                <a:ext uri="{FF2B5EF4-FFF2-40B4-BE49-F238E27FC236}">
                  <a16:creationId xmlns:a16="http://schemas.microsoft.com/office/drawing/2014/main" xmlns="" id="{00000000-0008-0000-0900-0000C6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239</xdr:row>
          <xdr:rowOff>14288</xdr:rowOff>
        </xdr:from>
        <xdr:to>
          <xdr:col>3</xdr:col>
          <xdr:colOff>442913</xdr:colOff>
          <xdr:row>240</xdr:row>
          <xdr:rowOff>0</xdr:rowOff>
        </xdr:to>
        <xdr:sp macro="" textlink="">
          <xdr:nvSpPr>
            <xdr:cNvPr id="31943" name="Check Box 199" hidden="1">
              <a:extLst>
                <a:ext uri="{63B3BB69-23CF-44E3-9099-C40C66FF867C}">
                  <a14:compatExt spid="_x0000_s31943"/>
                </a:ext>
                <a:ext uri="{FF2B5EF4-FFF2-40B4-BE49-F238E27FC236}">
                  <a16:creationId xmlns:a16="http://schemas.microsoft.com/office/drawing/2014/main" xmlns="" id="{00000000-0008-0000-0900-0000C7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240</xdr:row>
          <xdr:rowOff>14288</xdr:rowOff>
        </xdr:from>
        <xdr:to>
          <xdr:col>3</xdr:col>
          <xdr:colOff>442913</xdr:colOff>
          <xdr:row>241</xdr:row>
          <xdr:rowOff>0</xdr:rowOff>
        </xdr:to>
        <xdr:sp macro="" textlink="">
          <xdr:nvSpPr>
            <xdr:cNvPr id="31944" name="Check Box 200" hidden="1">
              <a:extLst>
                <a:ext uri="{63B3BB69-23CF-44E3-9099-C40C66FF867C}">
                  <a14:compatExt spid="_x0000_s31944"/>
                </a:ext>
                <a:ext uri="{FF2B5EF4-FFF2-40B4-BE49-F238E27FC236}">
                  <a16:creationId xmlns:a16="http://schemas.microsoft.com/office/drawing/2014/main" xmlns="" id="{00000000-0008-0000-0900-0000C8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241</xdr:row>
          <xdr:rowOff>14288</xdr:rowOff>
        </xdr:from>
        <xdr:to>
          <xdr:col>3</xdr:col>
          <xdr:colOff>442913</xdr:colOff>
          <xdr:row>242</xdr:row>
          <xdr:rowOff>0</xdr:rowOff>
        </xdr:to>
        <xdr:sp macro="" textlink="">
          <xdr:nvSpPr>
            <xdr:cNvPr id="31945" name="Check Box 201" hidden="1">
              <a:extLst>
                <a:ext uri="{63B3BB69-23CF-44E3-9099-C40C66FF867C}">
                  <a14:compatExt spid="_x0000_s31945"/>
                </a:ext>
                <a:ext uri="{FF2B5EF4-FFF2-40B4-BE49-F238E27FC236}">
                  <a16:creationId xmlns:a16="http://schemas.microsoft.com/office/drawing/2014/main" xmlns="" id="{00000000-0008-0000-0900-0000C9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242</xdr:row>
          <xdr:rowOff>14288</xdr:rowOff>
        </xdr:from>
        <xdr:to>
          <xdr:col>3</xdr:col>
          <xdr:colOff>442913</xdr:colOff>
          <xdr:row>243</xdr:row>
          <xdr:rowOff>0</xdr:rowOff>
        </xdr:to>
        <xdr:sp macro="" textlink="">
          <xdr:nvSpPr>
            <xdr:cNvPr id="31946" name="Check Box 202" hidden="1">
              <a:extLst>
                <a:ext uri="{63B3BB69-23CF-44E3-9099-C40C66FF867C}">
                  <a14:compatExt spid="_x0000_s31946"/>
                </a:ext>
                <a:ext uri="{FF2B5EF4-FFF2-40B4-BE49-F238E27FC236}">
                  <a16:creationId xmlns:a16="http://schemas.microsoft.com/office/drawing/2014/main" xmlns="" id="{00000000-0008-0000-0900-0000CA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243</xdr:row>
          <xdr:rowOff>14288</xdr:rowOff>
        </xdr:from>
        <xdr:to>
          <xdr:col>3</xdr:col>
          <xdr:colOff>442913</xdr:colOff>
          <xdr:row>244</xdr:row>
          <xdr:rowOff>0</xdr:rowOff>
        </xdr:to>
        <xdr:sp macro="" textlink="">
          <xdr:nvSpPr>
            <xdr:cNvPr id="31947" name="Check Box 203" hidden="1">
              <a:extLst>
                <a:ext uri="{63B3BB69-23CF-44E3-9099-C40C66FF867C}">
                  <a14:compatExt spid="_x0000_s31947"/>
                </a:ext>
                <a:ext uri="{FF2B5EF4-FFF2-40B4-BE49-F238E27FC236}">
                  <a16:creationId xmlns:a16="http://schemas.microsoft.com/office/drawing/2014/main" xmlns="" id="{00000000-0008-0000-0900-0000CB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244</xdr:row>
          <xdr:rowOff>14288</xdr:rowOff>
        </xdr:from>
        <xdr:to>
          <xdr:col>3</xdr:col>
          <xdr:colOff>442913</xdr:colOff>
          <xdr:row>245</xdr:row>
          <xdr:rowOff>0</xdr:rowOff>
        </xdr:to>
        <xdr:sp macro="" textlink="">
          <xdr:nvSpPr>
            <xdr:cNvPr id="31948" name="Check Box 204" hidden="1">
              <a:extLst>
                <a:ext uri="{63B3BB69-23CF-44E3-9099-C40C66FF867C}">
                  <a14:compatExt spid="_x0000_s31948"/>
                </a:ext>
                <a:ext uri="{FF2B5EF4-FFF2-40B4-BE49-F238E27FC236}">
                  <a16:creationId xmlns:a16="http://schemas.microsoft.com/office/drawing/2014/main" xmlns="" id="{00000000-0008-0000-0900-0000CC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245</xdr:row>
          <xdr:rowOff>14288</xdr:rowOff>
        </xdr:from>
        <xdr:to>
          <xdr:col>3</xdr:col>
          <xdr:colOff>442913</xdr:colOff>
          <xdr:row>246</xdr:row>
          <xdr:rowOff>0</xdr:rowOff>
        </xdr:to>
        <xdr:sp macro="" textlink="">
          <xdr:nvSpPr>
            <xdr:cNvPr id="31949" name="Check Box 205" hidden="1">
              <a:extLst>
                <a:ext uri="{63B3BB69-23CF-44E3-9099-C40C66FF867C}">
                  <a14:compatExt spid="_x0000_s31949"/>
                </a:ext>
                <a:ext uri="{FF2B5EF4-FFF2-40B4-BE49-F238E27FC236}">
                  <a16:creationId xmlns:a16="http://schemas.microsoft.com/office/drawing/2014/main" xmlns="" id="{00000000-0008-0000-0900-0000CD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246</xdr:row>
          <xdr:rowOff>14288</xdr:rowOff>
        </xdr:from>
        <xdr:to>
          <xdr:col>3</xdr:col>
          <xdr:colOff>442913</xdr:colOff>
          <xdr:row>247</xdr:row>
          <xdr:rowOff>0</xdr:rowOff>
        </xdr:to>
        <xdr:sp macro="" textlink="">
          <xdr:nvSpPr>
            <xdr:cNvPr id="31950" name="Check Box 206" hidden="1">
              <a:extLst>
                <a:ext uri="{63B3BB69-23CF-44E3-9099-C40C66FF867C}">
                  <a14:compatExt spid="_x0000_s31950"/>
                </a:ext>
                <a:ext uri="{FF2B5EF4-FFF2-40B4-BE49-F238E27FC236}">
                  <a16:creationId xmlns:a16="http://schemas.microsoft.com/office/drawing/2014/main" xmlns="" id="{00000000-0008-0000-0900-0000CE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275</xdr:row>
          <xdr:rowOff>14288</xdr:rowOff>
        </xdr:from>
        <xdr:to>
          <xdr:col>3</xdr:col>
          <xdr:colOff>442913</xdr:colOff>
          <xdr:row>276</xdr:row>
          <xdr:rowOff>76200</xdr:rowOff>
        </xdr:to>
        <xdr:sp macro="" textlink="">
          <xdr:nvSpPr>
            <xdr:cNvPr id="31955" name="Check Box 211" hidden="1">
              <a:extLst>
                <a:ext uri="{63B3BB69-23CF-44E3-9099-C40C66FF867C}">
                  <a14:compatExt spid="_x0000_s31955"/>
                </a:ext>
                <a:ext uri="{FF2B5EF4-FFF2-40B4-BE49-F238E27FC236}">
                  <a16:creationId xmlns:a16="http://schemas.microsoft.com/office/drawing/2014/main" xmlns="" id="{00000000-0008-0000-0900-0000D3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368</xdr:row>
          <xdr:rowOff>0</xdr:rowOff>
        </xdr:from>
        <xdr:to>
          <xdr:col>3</xdr:col>
          <xdr:colOff>442913</xdr:colOff>
          <xdr:row>368</xdr:row>
          <xdr:rowOff>381000</xdr:rowOff>
        </xdr:to>
        <xdr:sp macro="" textlink="">
          <xdr:nvSpPr>
            <xdr:cNvPr id="32002" name="Check Box 258" hidden="1">
              <a:extLst>
                <a:ext uri="{63B3BB69-23CF-44E3-9099-C40C66FF867C}">
                  <a14:compatExt spid="_x0000_s32002"/>
                </a:ext>
                <a:ext uri="{FF2B5EF4-FFF2-40B4-BE49-F238E27FC236}">
                  <a16:creationId xmlns:a16="http://schemas.microsoft.com/office/drawing/2014/main" xmlns="" id="{00000000-0008-0000-0900-0000027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381</xdr:row>
          <xdr:rowOff>14288</xdr:rowOff>
        </xdr:from>
        <xdr:to>
          <xdr:col>3</xdr:col>
          <xdr:colOff>442913</xdr:colOff>
          <xdr:row>382</xdr:row>
          <xdr:rowOff>0</xdr:rowOff>
        </xdr:to>
        <xdr:sp macro="" textlink="">
          <xdr:nvSpPr>
            <xdr:cNvPr id="32020" name="Check Box 276" hidden="1">
              <a:extLst>
                <a:ext uri="{63B3BB69-23CF-44E3-9099-C40C66FF867C}">
                  <a14:compatExt spid="_x0000_s32020"/>
                </a:ext>
                <a:ext uri="{FF2B5EF4-FFF2-40B4-BE49-F238E27FC236}">
                  <a16:creationId xmlns:a16="http://schemas.microsoft.com/office/drawing/2014/main" xmlns="" id="{00000000-0008-0000-0900-0000147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262</xdr:row>
          <xdr:rowOff>14288</xdr:rowOff>
        </xdr:from>
        <xdr:to>
          <xdr:col>3</xdr:col>
          <xdr:colOff>442913</xdr:colOff>
          <xdr:row>263</xdr:row>
          <xdr:rowOff>76200</xdr:rowOff>
        </xdr:to>
        <xdr:sp macro="" textlink="">
          <xdr:nvSpPr>
            <xdr:cNvPr id="32032" name="Check Box 288" hidden="1">
              <a:extLst>
                <a:ext uri="{63B3BB69-23CF-44E3-9099-C40C66FF867C}">
                  <a14:compatExt spid="_x0000_s32032"/>
                </a:ext>
                <a:ext uri="{FF2B5EF4-FFF2-40B4-BE49-F238E27FC236}">
                  <a16:creationId xmlns:a16="http://schemas.microsoft.com/office/drawing/2014/main" xmlns="" id="{00000000-0008-0000-0900-0000207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332</xdr:row>
          <xdr:rowOff>14288</xdr:rowOff>
        </xdr:from>
        <xdr:to>
          <xdr:col>3</xdr:col>
          <xdr:colOff>442913</xdr:colOff>
          <xdr:row>333</xdr:row>
          <xdr:rowOff>0</xdr:rowOff>
        </xdr:to>
        <xdr:sp macro="" textlink="">
          <xdr:nvSpPr>
            <xdr:cNvPr id="32113" name="Check Box 369" hidden="1">
              <a:extLst>
                <a:ext uri="{63B3BB69-23CF-44E3-9099-C40C66FF867C}">
                  <a14:compatExt spid="_x0000_s32113"/>
                </a:ext>
                <a:ext uri="{FF2B5EF4-FFF2-40B4-BE49-F238E27FC236}">
                  <a16:creationId xmlns:a16="http://schemas.microsoft.com/office/drawing/2014/main" xmlns="" id="{00000000-0008-0000-0900-0000717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287</xdr:row>
          <xdr:rowOff>342900</xdr:rowOff>
        </xdr:from>
        <xdr:to>
          <xdr:col>3</xdr:col>
          <xdr:colOff>442913</xdr:colOff>
          <xdr:row>289</xdr:row>
          <xdr:rowOff>23813</xdr:rowOff>
        </xdr:to>
        <xdr:sp macro="" textlink="">
          <xdr:nvSpPr>
            <xdr:cNvPr id="32135" name="Check Box 391" hidden="1">
              <a:extLst>
                <a:ext uri="{63B3BB69-23CF-44E3-9099-C40C66FF867C}">
                  <a14:compatExt spid="_x0000_s32135"/>
                </a:ext>
                <a:ext uri="{FF2B5EF4-FFF2-40B4-BE49-F238E27FC236}">
                  <a16:creationId xmlns:a16="http://schemas.microsoft.com/office/drawing/2014/main" xmlns="" id="{00000000-0008-0000-0900-0000877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298</xdr:row>
          <xdr:rowOff>381000</xdr:rowOff>
        </xdr:from>
        <xdr:to>
          <xdr:col>3</xdr:col>
          <xdr:colOff>442913</xdr:colOff>
          <xdr:row>300</xdr:row>
          <xdr:rowOff>52388</xdr:rowOff>
        </xdr:to>
        <xdr:sp macro="" textlink="">
          <xdr:nvSpPr>
            <xdr:cNvPr id="32146" name="Check Box 402" hidden="1">
              <a:extLst>
                <a:ext uri="{63B3BB69-23CF-44E3-9099-C40C66FF867C}">
                  <a14:compatExt spid="_x0000_s32146"/>
                </a:ext>
                <a:ext uri="{FF2B5EF4-FFF2-40B4-BE49-F238E27FC236}">
                  <a16:creationId xmlns:a16="http://schemas.microsoft.com/office/drawing/2014/main" xmlns="" id="{00000000-0008-0000-0900-0000927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309</xdr:row>
          <xdr:rowOff>381000</xdr:rowOff>
        </xdr:from>
        <xdr:to>
          <xdr:col>3</xdr:col>
          <xdr:colOff>442913</xdr:colOff>
          <xdr:row>311</xdr:row>
          <xdr:rowOff>52388</xdr:rowOff>
        </xdr:to>
        <xdr:sp macro="" textlink="">
          <xdr:nvSpPr>
            <xdr:cNvPr id="32167" name="Check Box 423" hidden="1">
              <a:extLst>
                <a:ext uri="{63B3BB69-23CF-44E3-9099-C40C66FF867C}">
                  <a14:compatExt spid="_x0000_s32167"/>
                </a:ext>
                <a:ext uri="{FF2B5EF4-FFF2-40B4-BE49-F238E27FC236}">
                  <a16:creationId xmlns:a16="http://schemas.microsoft.com/office/drawing/2014/main" xmlns="" id="{00000000-0008-0000-0900-0000A77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321</xdr:row>
          <xdr:rowOff>14288</xdr:rowOff>
        </xdr:from>
        <xdr:to>
          <xdr:col>3</xdr:col>
          <xdr:colOff>442913</xdr:colOff>
          <xdr:row>322</xdr:row>
          <xdr:rowOff>90488</xdr:rowOff>
        </xdr:to>
        <xdr:sp macro="" textlink="">
          <xdr:nvSpPr>
            <xdr:cNvPr id="32187" name="Check Box 443" hidden="1">
              <a:extLst>
                <a:ext uri="{63B3BB69-23CF-44E3-9099-C40C66FF867C}">
                  <a14:compatExt spid="_x0000_s32187"/>
                </a:ext>
                <a:ext uri="{FF2B5EF4-FFF2-40B4-BE49-F238E27FC236}">
                  <a16:creationId xmlns:a16="http://schemas.microsoft.com/office/drawing/2014/main" xmlns="" id="{00000000-0008-0000-0900-0000BB7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343</xdr:row>
          <xdr:rowOff>0</xdr:rowOff>
        </xdr:from>
        <xdr:to>
          <xdr:col>3</xdr:col>
          <xdr:colOff>442913</xdr:colOff>
          <xdr:row>343</xdr:row>
          <xdr:rowOff>381000</xdr:rowOff>
        </xdr:to>
        <xdr:sp macro="" textlink="">
          <xdr:nvSpPr>
            <xdr:cNvPr id="32207" name="Check Box 463" hidden="1">
              <a:extLst>
                <a:ext uri="{63B3BB69-23CF-44E3-9099-C40C66FF867C}">
                  <a14:compatExt spid="_x0000_s32207"/>
                </a:ext>
                <a:ext uri="{FF2B5EF4-FFF2-40B4-BE49-F238E27FC236}">
                  <a16:creationId xmlns:a16="http://schemas.microsoft.com/office/drawing/2014/main" xmlns="" id="{00000000-0008-0000-0900-0000CF7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349</xdr:row>
          <xdr:rowOff>0</xdr:rowOff>
        </xdr:from>
        <xdr:to>
          <xdr:col>3</xdr:col>
          <xdr:colOff>442913</xdr:colOff>
          <xdr:row>349</xdr:row>
          <xdr:rowOff>381000</xdr:rowOff>
        </xdr:to>
        <xdr:sp macro="" textlink="">
          <xdr:nvSpPr>
            <xdr:cNvPr id="32213" name="Check Box 469" hidden="1">
              <a:extLst>
                <a:ext uri="{63B3BB69-23CF-44E3-9099-C40C66FF867C}">
                  <a14:compatExt spid="_x0000_s32213"/>
                </a:ext>
                <a:ext uri="{FF2B5EF4-FFF2-40B4-BE49-F238E27FC236}">
                  <a16:creationId xmlns:a16="http://schemas.microsoft.com/office/drawing/2014/main" xmlns="" id="{00000000-0008-0000-0900-0000D57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361</xdr:row>
          <xdr:rowOff>0</xdr:rowOff>
        </xdr:from>
        <xdr:to>
          <xdr:col>3</xdr:col>
          <xdr:colOff>442913</xdr:colOff>
          <xdr:row>361</xdr:row>
          <xdr:rowOff>381000</xdr:rowOff>
        </xdr:to>
        <xdr:sp macro="" textlink="">
          <xdr:nvSpPr>
            <xdr:cNvPr id="32240" name="Check Box 496" hidden="1">
              <a:extLst>
                <a:ext uri="{63B3BB69-23CF-44E3-9099-C40C66FF867C}">
                  <a14:compatExt spid="_x0000_s32240"/>
                </a:ext>
                <a:ext uri="{FF2B5EF4-FFF2-40B4-BE49-F238E27FC236}">
                  <a16:creationId xmlns:a16="http://schemas.microsoft.com/office/drawing/2014/main" xmlns="" id="{00000000-0008-0000-0900-0000F07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232</xdr:row>
          <xdr:rowOff>14288</xdr:rowOff>
        </xdr:from>
        <xdr:to>
          <xdr:col>3</xdr:col>
          <xdr:colOff>442913</xdr:colOff>
          <xdr:row>233</xdr:row>
          <xdr:rowOff>0</xdr:rowOff>
        </xdr:to>
        <xdr:sp macro="" textlink="">
          <xdr:nvSpPr>
            <xdr:cNvPr id="32373" name="Check Box 629" hidden="1">
              <a:extLst>
                <a:ext uri="{63B3BB69-23CF-44E3-9099-C40C66FF867C}">
                  <a14:compatExt spid="_x0000_s32373"/>
                </a:ext>
                <a:ext uri="{FF2B5EF4-FFF2-40B4-BE49-F238E27FC236}">
                  <a16:creationId xmlns:a16="http://schemas.microsoft.com/office/drawing/2014/main" xmlns="" id="{00000000-0008-0000-0900-000075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233</xdr:row>
          <xdr:rowOff>14288</xdr:rowOff>
        </xdr:from>
        <xdr:to>
          <xdr:col>3</xdr:col>
          <xdr:colOff>442913</xdr:colOff>
          <xdr:row>234</xdr:row>
          <xdr:rowOff>0</xdr:rowOff>
        </xdr:to>
        <xdr:sp macro="" textlink="">
          <xdr:nvSpPr>
            <xdr:cNvPr id="32374" name="Check Box 630" hidden="1">
              <a:extLst>
                <a:ext uri="{63B3BB69-23CF-44E3-9099-C40C66FF867C}">
                  <a14:compatExt spid="_x0000_s32374"/>
                </a:ext>
                <a:ext uri="{FF2B5EF4-FFF2-40B4-BE49-F238E27FC236}">
                  <a16:creationId xmlns:a16="http://schemas.microsoft.com/office/drawing/2014/main" xmlns="" id="{00000000-0008-0000-0900-000076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250</xdr:row>
          <xdr:rowOff>14288</xdr:rowOff>
        </xdr:from>
        <xdr:to>
          <xdr:col>3</xdr:col>
          <xdr:colOff>442913</xdr:colOff>
          <xdr:row>251</xdr:row>
          <xdr:rowOff>0</xdr:rowOff>
        </xdr:to>
        <xdr:sp macro="" textlink="">
          <xdr:nvSpPr>
            <xdr:cNvPr id="32385" name="Check Box 641" hidden="1">
              <a:extLst>
                <a:ext uri="{63B3BB69-23CF-44E3-9099-C40C66FF867C}">
                  <a14:compatExt spid="_x0000_s32385"/>
                </a:ext>
                <a:ext uri="{FF2B5EF4-FFF2-40B4-BE49-F238E27FC236}">
                  <a16:creationId xmlns:a16="http://schemas.microsoft.com/office/drawing/2014/main" xmlns="" id="{00000000-0008-0000-0900-000081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251</xdr:row>
          <xdr:rowOff>14288</xdr:rowOff>
        </xdr:from>
        <xdr:to>
          <xdr:col>3</xdr:col>
          <xdr:colOff>442913</xdr:colOff>
          <xdr:row>252</xdr:row>
          <xdr:rowOff>0</xdr:rowOff>
        </xdr:to>
        <xdr:sp macro="" textlink="">
          <xdr:nvSpPr>
            <xdr:cNvPr id="32386" name="Check Box 642" hidden="1">
              <a:extLst>
                <a:ext uri="{63B3BB69-23CF-44E3-9099-C40C66FF867C}">
                  <a14:compatExt spid="_x0000_s32386"/>
                </a:ext>
                <a:ext uri="{FF2B5EF4-FFF2-40B4-BE49-F238E27FC236}">
                  <a16:creationId xmlns:a16="http://schemas.microsoft.com/office/drawing/2014/main" xmlns="" id="{00000000-0008-0000-0900-000082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252</xdr:row>
          <xdr:rowOff>14288</xdr:rowOff>
        </xdr:from>
        <xdr:to>
          <xdr:col>3</xdr:col>
          <xdr:colOff>442913</xdr:colOff>
          <xdr:row>253</xdr:row>
          <xdr:rowOff>0</xdr:rowOff>
        </xdr:to>
        <xdr:sp macro="" textlink="">
          <xdr:nvSpPr>
            <xdr:cNvPr id="32387" name="Check Box 643" hidden="1">
              <a:extLst>
                <a:ext uri="{63B3BB69-23CF-44E3-9099-C40C66FF867C}">
                  <a14:compatExt spid="_x0000_s32387"/>
                </a:ext>
                <a:ext uri="{FF2B5EF4-FFF2-40B4-BE49-F238E27FC236}">
                  <a16:creationId xmlns:a16="http://schemas.microsoft.com/office/drawing/2014/main" xmlns="" id="{00000000-0008-0000-0900-000083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253</xdr:row>
          <xdr:rowOff>14288</xdr:rowOff>
        </xdr:from>
        <xdr:to>
          <xdr:col>3</xdr:col>
          <xdr:colOff>442913</xdr:colOff>
          <xdr:row>254</xdr:row>
          <xdr:rowOff>0</xdr:rowOff>
        </xdr:to>
        <xdr:sp macro="" textlink="">
          <xdr:nvSpPr>
            <xdr:cNvPr id="32388" name="Check Box 644" hidden="1">
              <a:extLst>
                <a:ext uri="{63B3BB69-23CF-44E3-9099-C40C66FF867C}">
                  <a14:compatExt spid="_x0000_s32388"/>
                </a:ext>
                <a:ext uri="{FF2B5EF4-FFF2-40B4-BE49-F238E27FC236}">
                  <a16:creationId xmlns:a16="http://schemas.microsoft.com/office/drawing/2014/main" xmlns="" id="{00000000-0008-0000-0900-000084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254</xdr:row>
          <xdr:rowOff>14288</xdr:rowOff>
        </xdr:from>
        <xdr:to>
          <xdr:col>3</xdr:col>
          <xdr:colOff>442913</xdr:colOff>
          <xdr:row>255</xdr:row>
          <xdr:rowOff>0</xdr:rowOff>
        </xdr:to>
        <xdr:sp macro="" textlink="">
          <xdr:nvSpPr>
            <xdr:cNvPr id="32389" name="Check Box 645" hidden="1">
              <a:extLst>
                <a:ext uri="{63B3BB69-23CF-44E3-9099-C40C66FF867C}">
                  <a14:compatExt spid="_x0000_s32389"/>
                </a:ext>
                <a:ext uri="{FF2B5EF4-FFF2-40B4-BE49-F238E27FC236}">
                  <a16:creationId xmlns:a16="http://schemas.microsoft.com/office/drawing/2014/main" xmlns="" id="{00000000-0008-0000-0900-000085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255</xdr:row>
          <xdr:rowOff>14288</xdr:rowOff>
        </xdr:from>
        <xdr:to>
          <xdr:col>3</xdr:col>
          <xdr:colOff>442913</xdr:colOff>
          <xdr:row>256</xdr:row>
          <xdr:rowOff>0</xdr:rowOff>
        </xdr:to>
        <xdr:sp macro="" textlink="">
          <xdr:nvSpPr>
            <xdr:cNvPr id="32390" name="Check Box 646" hidden="1">
              <a:extLst>
                <a:ext uri="{63B3BB69-23CF-44E3-9099-C40C66FF867C}">
                  <a14:compatExt spid="_x0000_s32390"/>
                </a:ext>
                <a:ext uri="{FF2B5EF4-FFF2-40B4-BE49-F238E27FC236}">
                  <a16:creationId xmlns:a16="http://schemas.microsoft.com/office/drawing/2014/main" xmlns="" id="{00000000-0008-0000-0900-000086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256</xdr:row>
          <xdr:rowOff>14288</xdr:rowOff>
        </xdr:from>
        <xdr:to>
          <xdr:col>3</xdr:col>
          <xdr:colOff>442913</xdr:colOff>
          <xdr:row>257</xdr:row>
          <xdr:rowOff>0</xdr:rowOff>
        </xdr:to>
        <xdr:sp macro="" textlink="">
          <xdr:nvSpPr>
            <xdr:cNvPr id="32391" name="Check Box 647" hidden="1">
              <a:extLst>
                <a:ext uri="{63B3BB69-23CF-44E3-9099-C40C66FF867C}">
                  <a14:compatExt spid="_x0000_s32391"/>
                </a:ext>
                <a:ext uri="{FF2B5EF4-FFF2-40B4-BE49-F238E27FC236}">
                  <a16:creationId xmlns:a16="http://schemas.microsoft.com/office/drawing/2014/main" xmlns="" id="{00000000-0008-0000-0900-000087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257</xdr:row>
          <xdr:rowOff>14288</xdr:rowOff>
        </xdr:from>
        <xdr:to>
          <xdr:col>3</xdr:col>
          <xdr:colOff>442913</xdr:colOff>
          <xdr:row>258</xdr:row>
          <xdr:rowOff>0</xdr:rowOff>
        </xdr:to>
        <xdr:sp macro="" textlink="">
          <xdr:nvSpPr>
            <xdr:cNvPr id="32392" name="Check Box 648" hidden="1">
              <a:extLst>
                <a:ext uri="{63B3BB69-23CF-44E3-9099-C40C66FF867C}">
                  <a14:compatExt spid="_x0000_s32392"/>
                </a:ext>
                <a:ext uri="{FF2B5EF4-FFF2-40B4-BE49-F238E27FC236}">
                  <a16:creationId xmlns:a16="http://schemas.microsoft.com/office/drawing/2014/main" xmlns="" id="{00000000-0008-0000-0900-000088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258</xdr:row>
          <xdr:rowOff>14288</xdr:rowOff>
        </xdr:from>
        <xdr:to>
          <xdr:col>3</xdr:col>
          <xdr:colOff>442913</xdr:colOff>
          <xdr:row>259</xdr:row>
          <xdr:rowOff>0</xdr:rowOff>
        </xdr:to>
        <xdr:sp macro="" textlink="">
          <xdr:nvSpPr>
            <xdr:cNvPr id="32393" name="Check Box 649" hidden="1">
              <a:extLst>
                <a:ext uri="{63B3BB69-23CF-44E3-9099-C40C66FF867C}">
                  <a14:compatExt spid="_x0000_s32393"/>
                </a:ext>
                <a:ext uri="{FF2B5EF4-FFF2-40B4-BE49-F238E27FC236}">
                  <a16:creationId xmlns:a16="http://schemas.microsoft.com/office/drawing/2014/main" xmlns="" id="{00000000-0008-0000-0900-000089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259</xdr:row>
          <xdr:rowOff>14288</xdr:rowOff>
        </xdr:from>
        <xdr:to>
          <xdr:col>3</xdr:col>
          <xdr:colOff>442913</xdr:colOff>
          <xdr:row>260</xdr:row>
          <xdr:rowOff>0</xdr:rowOff>
        </xdr:to>
        <xdr:sp macro="" textlink="">
          <xdr:nvSpPr>
            <xdr:cNvPr id="32394" name="Check Box 650" hidden="1">
              <a:extLst>
                <a:ext uri="{63B3BB69-23CF-44E3-9099-C40C66FF867C}">
                  <a14:compatExt spid="_x0000_s32394"/>
                </a:ext>
                <a:ext uri="{FF2B5EF4-FFF2-40B4-BE49-F238E27FC236}">
                  <a16:creationId xmlns:a16="http://schemas.microsoft.com/office/drawing/2014/main" xmlns="" id="{00000000-0008-0000-0900-00008A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263</xdr:row>
          <xdr:rowOff>14288</xdr:rowOff>
        </xdr:from>
        <xdr:to>
          <xdr:col>3</xdr:col>
          <xdr:colOff>442913</xdr:colOff>
          <xdr:row>264</xdr:row>
          <xdr:rowOff>61913</xdr:rowOff>
        </xdr:to>
        <xdr:sp macro="" textlink="">
          <xdr:nvSpPr>
            <xdr:cNvPr id="32405" name="Check Box 661" hidden="1">
              <a:extLst>
                <a:ext uri="{63B3BB69-23CF-44E3-9099-C40C66FF867C}">
                  <a14:compatExt spid="_x0000_s32405"/>
                </a:ext>
                <a:ext uri="{FF2B5EF4-FFF2-40B4-BE49-F238E27FC236}">
                  <a16:creationId xmlns:a16="http://schemas.microsoft.com/office/drawing/2014/main" xmlns="" id="{00000000-0008-0000-0900-000095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264</xdr:row>
          <xdr:rowOff>14288</xdr:rowOff>
        </xdr:from>
        <xdr:to>
          <xdr:col>3</xdr:col>
          <xdr:colOff>442913</xdr:colOff>
          <xdr:row>265</xdr:row>
          <xdr:rowOff>61913</xdr:rowOff>
        </xdr:to>
        <xdr:sp macro="" textlink="">
          <xdr:nvSpPr>
            <xdr:cNvPr id="32406" name="Check Box 662" hidden="1">
              <a:extLst>
                <a:ext uri="{63B3BB69-23CF-44E3-9099-C40C66FF867C}">
                  <a14:compatExt spid="_x0000_s32406"/>
                </a:ext>
                <a:ext uri="{FF2B5EF4-FFF2-40B4-BE49-F238E27FC236}">
                  <a16:creationId xmlns:a16="http://schemas.microsoft.com/office/drawing/2014/main" xmlns="" id="{00000000-0008-0000-0900-000096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265</xdr:row>
          <xdr:rowOff>14288</xdr:rowOff>
        </xdr:from>
        <xdr:to>
          <xdr:col>3</xdr:col>
          <xdr:colOff>442913</xdr:colOff>
          <xdr:row>266</xdr:row>
          <xdr:rowOff>61913</xdr:rowOff>
        </xdr:to>
        <xdr:sp macro="" textlink="">
          <xdr:nvSpPr>
            <xdr:cNvPr id="32407" name="Check Box 663" hidden="1">
              <a:extLst>
                <a:ext uri="{63B3BB69-23CF-44E3-9099-C40C66FF867C}">
                  <a14:compatExt spid="_x0000_s32407"/>
                </a:ext>
                <a:ext uri="{FF2B5EF4-FFF2-40B4-BE49-F238E27FC236}">
                  <a16:creationId xmlns:a16="http://schemas.microsoft.com/office/drawing/2014/main" xmlns="" id="{00000000-0008-0000-0900-000097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266</xdr:row>
          <xdr:rowOff>14288</xdr:rowOff>
        </xdr:from>
        <xdr:to>
          <xdr:col>3</xdr:col>
          <xdr:colOff>442913</xdr:colOff>
          <xdr:row>267</xdr:row>
          <xdr:rowOff>61913</xdr:rowOff>
        </xdr:to>
        <xdr:sp macro="" textlink="">
          <xdr:nvSpPr>
            <xdr:cNvPr id="32408" name="Check Box 664" hidden="1">
              <a:extLst>
                <a:ext uri="{63B3BB69-23CF-44E3-9099-C40C66FF867C}">
                  <a14:compatExt spid="_x0000_s32408"/>
                </a:ext>
                <a:ext uri="{FF2B5EF4-FFF2-40B4-BE49-F238E27FC236}">
                  <a16:creationId xmlns:a16="http://schemas.microsoft.com/office/drawing/2014/main" xmlns="" id="{00000000-0008-0000-0900-000098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267</xdr:row>
          <xdr:rowOff>14288</xdr:rowOff>
        </xdr:from>
        <xdr:to>
          <xdr:col>3</xdr:col>
          <xdr:colOff>442913</xdr:colOff>
          <xdr:row>268</xdr:row>
          <xdr:rowOff>61913</xdr:rowOff>
        </xdr:to>
        <xdr:sp macro="" textlink="">
          <xdr:nvSpPr>
            <xdr:cNvPr id="32409" name="Check Box 665" hidden="1">
              <a:extLst>
                <a:ext uri="{63B3BB69-23CF-44E3-9099-C40C66FF867C}">
                  <a14:compatExt spid="_x0000_s32409"/>
                </a:ext>
                <a:ext uri="{FF2B5EF4-FFF2-40B4-BE49-F238E27FC236}">
                  <a16:creationId xmlns:a16="http://schemas.microsoft.com/office/drawing/2014/main" xmlns="" id="{00000000-0008-0000-0900-000099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268</xdr:row>
          <xdr:rowOff>14288</xdr:rowOff>
        </xdr:from>
        <xdr:to>
          <xdr:col>3</xdr:col>
          <xdr:colOff>442913</xdr:colOff>
          <xdr:row>269</xdr:row>
          <xdr:rowOff>61913</xdr:rowOff>
        </xdr:to>
        <xdr:sp macro="" textlink="">
          <xdr:nvSpPr>
            <xdr:cNvPr id="32410" name="Check Box 666" hidden="1">
              <a:extLst>
                <a:ext uri="{63B3BB69-23CF-44E3-9099-C40C66FF867C}">
                  <a14:compatExt spid="_x0000_s32410"/>
                </a:ext>
                <a:ext uri="{FF2B5EF4-FFF2-40B4-BE49-F238E27FC236}">
                  <a16:creationId xmlns:a16="http://schemas.microsoft.com/office/drawing/2014/main" xmlns="" id="{00000000-0008-0000-0900-00009A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269</xdr:row>
          <xdr:rowOff>14288</xdr:rowOff>
        </xdr:from>
        <xdr:to>
          <xdr:col>3</xdr:col>
          <xdr:colOff>442913</xdr:colOff>
          <xdr:row>270</xdr:row>
          <xdr:rowOff>61913</xdr:rowOff>
        </xdr:to>
        <xdr:sp macro="" textlink="">
          <xdr:nvSpPr>
            <xdr:cNvPr id="32411" name="Check Box 667" hidden="1">
              <a:extLst>
                <a:ext uri="{63B3BB69-23CF-44E3-9099-C40C66FF867C}">
                  <a14:compatExt spid="_x0000_s32411"/>
                </a:ext>
                <a:ext uri="{FF2B5EF4-FFF2-40B4-BE49-F238E27FC236}">
                  <a16:creationId xmlns:a16="http://schemas.microsoft.com/office/drawing/2014/main" xmlns="" id="{00000000-0008-0000-0900-00009B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270</xdr:row>
          <xdr:rowOff>14288</xdr:rowOff>
        </xdr:from>
        <xdr:to>
          <xdr:col>3</xdr:col>
          <xdr:colOff>442913</xdr:colOff>
          <xdr:row>271</xdr:row>
          <xdr:rowOff>61913</xdr:rowOff>
        </xdr:to>
        <xdr:sp macro="" textlink="">
          <xdr:nvSpPr>
            <xdr:cNvPr id="32412" name="Check Box 668" hidden="1">
              <a:extLst>
                <a:ext uri="{63B3BB69-23CF-44E3-9099-C40C66FF867C}">
                  <a14:compatExt spid="_x0000_s32412"/>
                </a:ext>
                <a:ext uri="{FF2B5EF4-FFF2-40B4-BE49-F238E27FC236}">
                  <a16:creationId xmlns:a16="http://schemas.microsoft.com/office/drawing/2014/main" xmlns="" id="{00000000-0008-0000-0900-00009C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271</xdr:row>
          <xdr:rowOff>14288</xdr:rowOff>
        </xdr:from>
        <xdr:to>
          <xdr:col>3</xdr:col>
          <xdr:colOff>442913</xdr:colOff>
          <xdr:row>272</xdr:row>
          <xdr:rowOff>61913</xdr:rowOff>
        </xdr:to>
        <xdr:sp macro="" textlink="">
          <xdr:nvSpPr>
            <xdr:cNvPr id="32413" name="Check Box 669" hidden="1">
              <a:extLst>
                <a:ext uri="{63B3BB69-23CF-44E3-9099-C40C66FF867C}">
                  <a14:compatExt spid="_x0000_s32413"/>
                </a:ext>
                <a:ext uri="{FF2B5EF4-FFF2-40B4-BE49-F238E27FC236}">
                  <a16:creationId xmlns:a16="http://schemas.microsoft.com/office/drawing/2014/main" xmlns="" id="{00000000-0008-0000-0900-00009D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272</xdr:row>
          <xdr:rowOff>14288</xdr:rowOff>
        </xdr:from>
        <xdr:to>
          <xdr:col>3</xdr:col>
          <xdr:colOff>442913</xdr:colOff>
          <xdr:row>273</xdr:row>
          <xdr:rowOff>61913</xdr:rowOff>
        </xdr:to>
        <xdr:sp macro="" textlink="">
          <xdr:nvSpPr>
            <xdr:cNvPr id="32414" name="Check Box 670" hidden="1">
              <a:extLst>
                <a:ext uri="{63B3BB69-23CF-44E3-9099-C40C66FF867C}">
                  <a14:compatExt spid="_x0000_s32414"/>
                </a:ext>
                <a:ext uri="{FF2B5EF4-FFF2-40B4-BE49-F238E27FC236}">
                  <a16:creationId xmlns:a16="http://schemas.microsoft.com/office/drawing/2014/main" xmlns="" id="{00000000-0008-0000-0900-00009E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276</xdr:row>
          <xdr:rowOff>14288</xdr:rowOff>
        </xdr:from>
        <xdr:to>
          <xdr:col>3</xdr:col>
          <xdr:colOff>442913</xdr:colOff>
          <xdr:row>277</xdr:row>
          <xdr:rowOff>61913</xdr:rowOff>
        </xdr:to>
        <xdr:sp macro="" textlink="">
          <xdr:nvSpPr>
            <xdr:cNvPr id="32425" name="Check Box 681" hidden="1">
              <a:extLst>
                <a:ext uri="{63B3BB69-23CF-44E3-9099-C40C66FF867C}">
                  <a14:compatExt spid="_x0000_s32425"/>
                </a:ext>
                <a:ext uri="{FF2B5EF4-FFF2-40B4-BE49-F238E27FC236}">
                  <a16:creationId xmlns:a16="http://schemas.microsoft.com/office/drawing/2014/main" xmlns="" id="{00000000-0008-0000-0900-0000A9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277</xdr:row>
          <xdr:rowOff>14288</xdr:rowOff>
        </xdr:from>
        <xdr:to>
          <xdr:col>3</xdr:col>
          <xdr:colOff>442913</xdr:colOff>
          <xdr:row>278</xdr:row>
          <xdr:rowOff>61913</xdr:rowOff>
        </xdr:to>
        <xdr:sp macro="" textlink="">
          <xdr:nvSpPr>
            <xdr:cNvPr id="32426" name="Check Box 682" hidden="1">
              <a:extLst>
                <a:ext uri="{63B3BB69-23CF-44E3-9099-C40C66FF867C}">
                  <a14:compatExt spid="_x0000_s32426"/>
                </a:ext>
                <a:ext uri="{FF2B5EF4-FFF2-40B4-BE49-F238E27FC236}">
                  <a16:creationId xmlns:a16="http://schemas.microsoft.com/office/drawing/2014/main" xmlns="" id="{00000000-0008-0000-0900-0000AA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278</xdr:row>
          <xdr:rowOff>14288</xdr:rowOff>
        </xdr:from>
        <xdr:to>
          <xdr:col>3</xdr:col>
          <xdr:colOff>442913</xdr:colOff>
          <xdr:row>279</xdr:row>
          <xdr:rowOff>61913</xdr:rowOff>
        </xdr:to>
        <xdr:sp macro="" textlink="">
          <xdr:nvSpPr>
            <xdr:cNvPr id="32427" name="Check Box 683" hidden="1">
              <a:extLst>
                <a:ext uri="{63B3BB69-23CF-44E3-9099-C40C66FF867C}">
                  <a14:compatExt spid="_x0000_s32427"/>
                </a:ext>
                <a:ext uri="{FF2B5EF4-FFF2-40B4-BE49-F238E27FC236}">
                  <a16:creationId xmlns:a16="http://schemas.microsoft.com/office/drawing/2014/main" xmlns="" id="{00000000-0008-0000-0900-0000AB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279</xdr:row>
          <xdr:rowOff>14288</xdr:rowOff>
        </xdr:from>
        <xdr:to>
          <xdr:col>3</xdr:col>
          <xdr:colOff>442913</xdr:colOff>
          <xdr:row>280</xdr:row>
          <xdr:rowOff>61913</xdr:rowOff>
        </xdr:to>
        <xdr:sp macro="" textlink="">
          <xdr:nvSpPr>
            <xdr:cNvPr id="32428" name="Check Box 684" hidden="1">
              <a:extLst>
                <a:ext uri="{63B3BB69-23CF-44E3-9099-C40C66FF867C}">
                  <a14:compatExt spid="_x0000_s32428"/>
                </a:ext>
                <a:ext uri="{FF2B5EF4-FFF2-40B4-BE49-F238E27FC236}">
                  <a16:creationId xmlns:a16="http://schemas.microsoft.com/office/drawing/2014/main" xmlns="" id="{00000000-0008-0000-0900-0000AC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280</xdr:row>
          <xdr:rowOff>14288</xdr:rowOff>
        </xdr:from>
        <xdr:to>
          <xdr:col>3</xdr:col>
          <xdr:colOff>442913</xdr:colOff>
          <xdr:row>281</xdr:row>
          <xdr:rowOff>61913</xdr:rowOff>
        </xdr:to>
        <xdr:sp macro="" textlink="">
          <xdr:nvSpPr>
            <xdr:cNvPr id="32429" name="Check Box 685" hidden="1">
              <a:extLst>
                <a:ext uri="{63B3BB69-23CF-44E3-9099-C40C66FF867C}">
                  <a14:compatExt spid="_x0000_s32429"/>
                </a:ext>
                <a:ext uri="{FF2B5EF4-FFF2-40B4-BE49-F238E27FC236}">
                  <a16:creationId xmlns:a16="http://schemas.microsoft.com/office/drawing/2014/main" xmlns="" id="{00000000-0008-0000-0900-0000AD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281</xdr:row>
          <xdr:rowOff>14288</xdr:rowOff>
        </xdr:from>
        <xdr:to>
          <xdr:col>3</xdr:col>
          <xdr:colOff>442913</xdr:colOff>
          <xdr:row>282</xdr:row>
          <xdr:rowOff>61913</xdr:rowOff>
        </xdr:to>
        <xdr:sp macro="" textlink="">
          <xdr:nvSpPr>
            <xdr:cNvPr id="32430" name="Check Box 686" hidden="1">
              <a:extLst>
                <a:ext uri="{63B3BB69-23CF-44E3-9099-C40C66FF867C}">
                  <a14:compatExt spid="_x0000_s32430"/>
                </a:ext>
                <a:ext uri="{FF2B5EF4-FFF2-40B4-BE49-F238E27FC236}">
                  <a16:creationId xmlns:a16="http://schemas.microsoft.com/office/drawing/2014/main" xmlns="" id="{00000000-0008-0000-0900-0000AE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282</xdr:row>
          <xdr:rowOff>14288</xdr:rowOff>
        </xdr:from>
        <xdr:to>
          <xdr:col>3</xdr:col>
          <xdr:colOff>442913</xdr:colOff>
          <xdr:row>283</xdr:row>
          <xdr:rowOff>61913</xdr:rowOff>
        </xdr:to>
        <xdr:sp macro="" textlink="">
          <xdr:nvSpPr>
            <xdr:cNvPr id="32431" name="Check Box 687" hidden="1">
              <a:extLst>
                <a:ext uri="{63B3BB69-23CF-44E3-9099-C40C66FF867C}">
                  <a14:compatExt spid="_x0000_s32431"/>
                </a:ext>
                <a:ext uri="{FF2B5EF4-FFF2-40B4-BE49-F238E27FC236}">
                  <a16:creationId xmlns:a16="http://schemas.microsoft.com/office/drawing/2014/main" xmlns="" id="{00000000-0008-0000-0900-0000AF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283</xdr:row>
          <xdr:rowOff>14288</xdr:rowOff>
        </xdr:from>
        <xdr:to>
          <xdr:col>3</xdr:col>
          <xdr:colOff>442913</xdr:colOff>
          <xdr:row>284</xdr:row>
          <xdr:rowOff>61913</xdr:rowOff>
        </xdr:to>
        <xdr:sp macro="" textlink="">
          <xdr:nvSpPr>
            <xdr:cNvPr id="32432" name="Check Box 688" hidden="1">
              <a:extLst>
                <a:ext uri="{63B3BB69-23CF-44E3-9099-C40C66FF867C}">
                  <a14:compatExt spid="_x0000_s32432"/>
                </a:ext>
                <a:ext uri="{FF2B5EF4-FFF2-40B4-BE49-F238E27FC236}">
                  <a16:creationId xmlns:a16="http://schemas.microsoft.com/office/drawing/2014/main" xmlns="" id="{00000000-0008-0000-0900-0000B0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284</xdr:row>
          <xdr:rowOff>14288</xdr:rowOff>
        </xdr:from>
        <xdr:to>
          <xdr:col>3</xdr:col>
          <xdr:colOff>442913</xdr:colOff>
          <xdr:row>285</xdr:row>
          <xdr:rowOff>61913</xdr:rowOff>
        </xdr:to>
        <xdr:sp macro="" textlink="">
          <xdr:nvSpPr>
            <xdr:cNvPr id="32433" name="Check Box 689" hidden="1">
              <a:extLst>
                <a:ext uri="{63B3BB69-23CF-44E3-9099-C40C66FF867C}">
                  <a14:compatExt spid="_x0000_s32433"/>
                </a:ext>
                <a:ext uri="{FF2B5EF4-FFF2-40B4-BE49-F238E27FC236}">
                  <a16:creationId xmlns:a16="http://schemas.microsoft.com/office/drawing/2014/main" xmlns="" id="{00000000-0008-0000-0900-0000B1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285</xdr:row>
          <xdr:rowOff>14288</xdr:rowOff>
        </xdr:from>
        <xdr:to>
          <xdr:col>3</xdr:col>
          <xdr:colOff>442913</xdr:colOff>
          <xdr:row>286</xdr:row>
          <xdr:rowOff>61913</xdr:rowOff>
        </xdr:to>
        <xdr:sp macro="" textlink="">
          <xdr:nvSpPr>
            <xdr:cNvPr id="32434" name="Check Box 690" hidden="1">
              <a:extLst>
                <a:ext uri="{63B3BB69-23CF-44E3-9099-C40C66FF867C}">
                  <a14:compatExt spid="_x0000_s32434"/>
                </a:ext>
                <a:ext uri="{FF2B5EF4-FFF2-40B4-BE49-F238E27FC236}">
                  <a16:creationId xmlns:a16="http://schemas.microsoft.com/office/drawing/2014/main" xmlns="" id="{00000000-0008-0000-0900-0000B2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288</xdr:row>
          <xdr:rowOff>342900</xdr:rowOff>
        </xdr:from>
        <xdr:to>
          <xdr:col>3</xdr:col>
          <xdr:colOff>442913</xdr:colOff>
          <xdr:row>290</xdr:row>
          <xdr:rowOff>23813</xdr:rowOff>
        </xdr:to>
        <xdr:sp macro="" textlink="">
          <xdr:nvSpPr>
            <xdr:cNvPr id="32443" name="Check Box 699" hidden="1">
              <a:extLst>
                <a:ext uri="{63B3BB69-23CF-44E3-9099-C40C66FF867C}">
                  <a14:compatExt spid="_x0000_s32443"/>
                </a:ext>
                <a:ext uri="{FF2B5EF4-FFF2-40B4-BE49-F238E27FC236}">
                  <a16:creationId xmlns:a16="http://schemas.microsoft.com/office/drawing/2014/main" xmlns="" id="{00000000-0008-0000-0900-0000BB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289</xdr:row>
          <xdr:rowOff>342900</xdr:rowOff>
        </xdr:from>
        <xdr:to>
          <xdr:col>3</xdr:col>
          <xdr:colOff>442913</xdr:colOff>
          <xdr:row>291</xdr:row>
          <xdr:rowOff>23813</xdr:rowOff>
        </xdr:to>
        <xdr:sp macro="" textlink="">
          <xdr:nvSpPr>
            <xdr:cNvPr id="32444" name="Check Box 700" hidden="1">
              <a:extLst>
                <a:ext uri="{63B3BB69-23CF-44E3-9099-C40C66FF867C}">
                  <a14:compatExt spid="_x0000_s32444"/>
                </a:ext>
                <a:ext uri="{FF2B5EF4-FFF2-40B4-BE49-F238E27FC236}">
                  <a16:creationId xmlns:a16="http://schemas.microsoft.com/office/drawing/2014/main" xmlns="" id="{00000000-0008-0000-0900-0000BC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290</xdr:row>
          <xdr:rowOff>342900</xdr:rowOff>
        </xdr:from>
        <xdr:to>
          <xdr:col>3</xdr:col>
          <xdr:colOff>442913</xdr:colOff>
          <xdr:row>292</xdr:row>
          <xdr:rowOff>23813</xdr:rowOff>
        </xdr:to>
        <xdr:sp macro="" textlink="">
          <xdr:nvSpPr>
            <xdr:cNvPr id="32445" name="Check Box 701" hidden="1">
              <a:extLst>
                <a:ext uri="{63B3BB69-23CF-44E3-9099-C40C66FF867C}">
                  <a14:compatExt spid="_x0000_s32445"/>
                </a:ext>
                <a:ext uri="{FF2B5EF4-FFF2-40B4-BE49-F238E27FC236}">
                  <a16:creationId xmlns:a16="http://schemas.microsoft.com/office/drawing/2014/main" xmlns="" id="{00000000-0008-0000-0900-0000BD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291</xdr:row>
          <xdr:rowOff>342900</xdr:rowOff>
        </xdr:from>
        <xdr:to>
          <xdr:col>3</xdr:col>
          <xdr:colOff>442913</xdr:colOff>
          <xdr:row>293</xdr:row>
          <xdr:rowOff>23813</xdr:rowOff>
        </xdr:to>
        <xdr:sp macro="" textlink="">
          <xdr:nvSpPr>
            <xdr:cNvPr id="32446" name="Check Box 702" hidden="1">
              <a:extLst>
                <a:ext uri="{63B3BB69-23CF-44E3-9099-C40C66FF867C}">
                  <a14:compatExt spid="_x0000_s32446"/>
                </a:ext>
                <a:ext uri="{FF2B5EF4-FFF2-40B4-BE49-F238E27FC236}">
                  <a16:creationId xmlns:a16="http://schemas.microsoft.com/office/drawing/2014/main" xmlns="" id="{00000000-0008-0000-0900-0000BE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292</xdr:row>
          <xdr:rowOff>342900</xdr:rowOff>
        </xdr:from>
        <xdr:to>
          <xdr:col>3</xdr:col>
          <xdr:colOff>442913</xdr:colOff>
          <xdr:row>294</xdr:row>
          <xdr:rowOff>23813</xdr:rowOff>
        </xdr:to>
        <xdr:sp macro="" textlink="">
          <xdr:nvSpPr>
            <xdr:cNvPr id="32447" name="Check Box 703" hidden="1">
              <a:extLst>
                <a:ext uri="{63B3BB69-23CF-44E3-9099-C40C66FF867C}">
                  <a14:compatExt spid="_x0000_s32447"/>
                </a:ext>
                <a:ext uri="{FF2B5EF4-FFF2-40B4-BE49-F238E27FC236}">
                  <a16:creationId xmlns:a16="http://schemas.microsoft.com/office/drawing/2014/main" xmlns="" id="{00000000-0008-0000-0900-0000BF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293</xdr:row>
          <xdr:rowOff>342900</xdr:rowOff>
        </xdr:from>
        <xdr:to>
          <xdr:col>3</xdr:col>
          <xdr:colOff>442913</xdr:colOff>
          <xdr:row>295</xdr:row>
          <xdr:rowOff>23813</xdr:rowOff>
        </xdr:to>
        <xdr:sp macro="" textlink="">
          <xdr:nvSpPr>
            <xdr:cNvPr id="32448" name="Check Box 704" hidden="1">
              <a:extLst>
                <a:ext uri="{63B3BB69-23CF-44E3-9099-C40C66FF867C}">
                  <a14:compatExt spid="_x0000_s32448"/>
                </a:ext>
                <a:ext uri="{FF2B5EF4-FFF2-40B4-BE49-F238E27FC236}">
                  <a16:creationId xmlns:a16="http://schemas.microsoft.com/office/drawing/2014/main" xmlns="" id="{00000000-0008-0000-0900-0000C0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294</xdr:row>
          <xdr:rowOff>342900</xdr:rowOff>
        </xdr:from>
        <xdr:to>
          <xdr:col>3</xdr:col>
          <xdr:colOff>442913</xdr:colOff>
          <xdr:row>296</xdr:row>
          <xdr:rowOff>23813</xdr:rowOff>
        </xdr:to>
        <xdr:sp macro="" textlink="">
          <xdr:nvSpPr>
            <xdr:cNvPr id="32449" name="Check Box 705" hidden="1">
              <a:extLst>
                <a:ext uri="{63B3BB69-23CF-44E3-9099-C40C66FF867C}">
                  <a14:compatExt spid="_x0000_s32449"/>
                </a:ext>
                <a:ext uri="{FF2B5EF4-FFF2-40B4-BE49-F238E27FC236}">
                  <a16:creationId xmlns:a16="http://schemas.microsoft.com/office/drawing/2014/main" xmlns="" id="{00000000-0008-0000-0900-0000C1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295</xdr:row>
          <xdr:rowOff>342900</xdr:rowOff>
        </xdr:from>
        <xdr:to>
          <xdr:col>3</xdr:col>
          <xdr:colOff>442913</xdr:colOff>
          <xdr:row>297</xdr:row>
          <xdr:rowOff>23813</xdr:rowOff>
        </xdr:to>
        <xdr:sp macro="" textlink="">
          <xdr:nvSpPr>
            <xdr:cNvPr id="32450" name="Check Box 706" hidden="1">
              <a:extLst>
                <a:ext uri="{63B3BB69-23CF-44E3-9099-C40C66FF867C}">
                  <a14:compatExt spid="_x0000_s32450"/>
                </a:ext>
                <a:ext uri="{FF2B5EF4-FFF2-40B4-BE49-F238E27FC236}">
                  <a16:creationId xmlns:a16="http://schemas.microsoft.com/office/drawing/2014/main" xmlns="" id="{00000000-0008-0000-0900-0000C2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299</xdr:row>
          <xdr:rowOff>381000</xdr:rowOff>
        </xdr:from>
        <xdr:to>
          <xdr:col>3</xdr:col>
          <xdr:colOff>442913</xdr:colOff>
          <xdr:row>301</xdr:row>
          <xdr:rowOff>52388</xdr:rowOff>
        </xdr:to>
        <xdr:sp macro="" textlink="">
          <xdr:nvSpPr>
            <xdr:cNvPr id="32459" name="Check Box 715" hidden="1">
              <a:extLst>
                <a:ext uri="{63B3BB69-23CF-44E3-9099-C40C66FF867C}">
                  <a14:compatExt spid="_x0000_s32459"/>
                </a:ext>
                <a:ext uri="{FF2B5EF4-FFF2-40B4-BE49-F238E27FC236}">
                  <a16:creationId xmlns:a16="http://schemas.microsoft.com/office/drawing/2014/main" xmlns="" id="{00000000-0008-0000-0900-0000CB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300</xdr:row>
          <xdr:rowOff>381000</xdr:rowOff>
        </xdr:from>
        <xdr:to>
          <xdr:col>3</xdr:col>
          <xdr:colOff>442913</xdr:colOff>
          <xdr:row>302</xdr:row>
          <xdr:rowOff>52388</xdr:rowOff>
        </xdr:to>
        <xdr:sp macro="" textlink="">
          <xdr:nvSpPr>
            <xdr:cNvPr id="32460" name="Check Box 716" hidden="1">
              <a:extLst>
                <a:ext uri="{63B3BB69-23CF-44E3-9099-C40C66FF867C}">
                  <a14:compatExt spid="_x0000_s32460"/>
                </a:ext>
                <a:ext uri="{FF2B5EF4-FFF2-40B4-BE49-F238E27FC236}">
                  <a16:creationId xmlns:a16="http://schemas.microsoft.com/office/drawing/2014/main" xmlns="" id="{00000000-0008-0000-0900-0000CC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301</xdr:row>
          <xdr:rowOff>381000</xdr:rowOff>
        </xdr:from>
        <xdr:to>
          <xdr:col>3</xdr:col>
          <xdr:colOff>442913</xdr:colOff>
          <xdr:row>303</xdr:row>
          <xdr:rowOff>52388</xdr:rowOff>
        </xdr:to>
        <xdr:sp macro="" textlink="">
          <xdr:nvSpPr>
            <xdr:cNvPr id="32461" name="Check Box 717" hidden="1">
              <a:extLst>
                <a:ext uri="{63B3BB69-23CF-44E3-9099-C40C66FF867C}">
                  <a14:compatExt spid="_x0000_s32461"/>
                </a:ext>
                <a:ext uri="{FF2B5EF4-FFF2-40B4-BE49-F238E27FC236}">
                  <a16:creationId xmlns:a16="http://schemas.microsoft.com/office/drawing/2014/main" xmlns="" id="{00000000-0008-0000-0900-0000CD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302</xdr:row>
          <xdr:rowOff>381000</xdr:rowOff>
        </xdr:from>
        <xdr:to>
          <xdr:col>3</xdr:col>
          <xdr:colOff>442913</xdr:colOff>
          <xdr:row>304</xdr:row>
          <xdr:rowOff>52388</xdr:rowOff>
        </xdr:to>
        <xdr:sp macro="" textlink="">
          <xdr:nvSpPr>
            <xdr:cNvPr id="32462" name="Check Box 718" hidden="1">
              <a:extLst>
                <a:ext uri="{63B3BB69-23CF-44E3-9099-C40C66FF867C}">
                  <a14:compatExt spid="_x0000_s32462"/>
                </a:ext>
                <a:ext uri="{FF2B5EF4-FFF2-40B4-BE49-F238E27FC236}">
                  <a16:creationId xmlns:a16="http://schemas.microsoft.com/office/drawing/2014/main" xmlns="" id="{00000000-0008-0000-0900-0000CE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303</xdr:row>
          <xdr:rowOff>381000</xdr:rowOff>
        </xdr:from>
        <xdr:to>
          <xdr:col>3</xdr:col>
          <xdr:colOff>442913</xdr:colOff>
          <xdr:row>305</xdr:row>
          <xdr:rowOff>52388</xdr:rowOff>
        </xdr:to>
        <xdr:sp macro="" textlink="">
          <xdr:nvSpPr>
            <xdr:cNvPr id="32463" name="Check Box 719" hidden="1">
              <a:extLst>
                <a:ext uri="{63B3BB69-23CF-44E3-9099-C40C66FF867C}">
                  <a14:compatExt spid="_x0000_s32463"/>
                </a:ext>
                <a:ext uri="{FF2B5EF4-FFF2-40B4-BE49-F238E27FC236}">
                  <a16:creationId xmlns:a16="http://schemas.microsoft.com/office/drawing/2014/main" xmlns="" id="{00000000-0008-0000-0900-0000CF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304</xdr:row>
          <xdr:rowOff>381000</xdr:rowOff>
        </xdr:from>
        <xdr:to>
          <xdr:col>3</xdr:col>
          <xdr:colOff>442913</xdr:colOff>
          <xdr:row>306</xdr:row>
          <xdr:rowOff>52388</xdr:rowOff>
        </xdr:to>
        <xdr:sp macro="" textlink="">
          <xdr:nvSpPr>
            <xdr:cNvPr id="32464" name="Check Box 720" hidden="1">
              <a:extLst>
                <a:ext uri="{63B3BB69-23CF-44E3-9099-C40C66FF867C}">
                  <a14:compatExt spid="_x0000_s32464"/>
                </a:ext>
                <a:ext uri="{FF2B5EF4-FFF2-40B4-BE49-F238E27FC236}">
                  <a16:creationId xmlns:a16="http://schemas.microsoft.com/office/drawing/2014/main" xmlns="" id="{00000000-0008-0000-0900-0000D0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305</xdr:row>
          <xdr:rowOff>381000</xdr:rowOff>
        </xdr:from>
        <xdr:to>
          <xdr:col>3</xdr:col>
          <xdr:colOff>442913</xdr:colOff>
          <xdr:row>307</xdr:row>
          <xdr:rowOff>52388</xdr:rowOff>
        </xdr:to>
        <xdr:sp macro="" textlink="">
          <xdr:nvSpPr>
            <xdr:cNvPr id="32465" name="Check Box 721" hidden="1">
              <a:extLst>
                <a:ext uri="{63B3BB69-23CF-44E3-9099-C40C66FF867C}">
                  <a14:compatExt spid="_x0000_s32465"/>
                </a:ext>
                <a:ext uri="{FF2B5EF4-FFF2-40B4-BE49-F238E27FC236}">
                  <a16:creationId xmlns:a16="http://schemas.microsoft.com/office/drawing/2014/main" xmlns="" id="{00000000-0008-0000-0900-0000D1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306</xdr:row>
          <xdr:rowOff>381000</xdr:rowOff>
        </xdr:from>
        <xdr:to>
          <xdr:col>3</xdr:col>
          <xdr:colOff>442913</xdr:colOff>
          <xdr:row>308</xdr:row>
          <xdr:rowOff>52388</xdr:rowOff>
        </xdr:to>
        <xdr:sp macro="" textlink="">
          <xdr:nvSpPr>
            <xdr:cNvPr id="32466" name="Check Box 722" hidden="1">
              <a:extLst>
                <a:ext uri="{63B3BB69-23CF-44E3-9099-C40C66FF867C}">
                  <a14:compatExt spid="_x0000_s32466"/>
                </a:ext>
                <a:ext uri="{FF2B5EF4-FFF2-40B4-BE49-F238E27FC236}">
                  <a16:creationId xmlns:a16="http://schemas.microsoft.com/office/drawing/2014/main" xmlns="" id="{00000000-0008-0000-0900-0000D2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310</xdr:row>
          <xdr:rowOff>381000</xdr:rowOff>
        </xdr:from>
        <xdr:to>
          <xdr:col>3</xdr:col>
          <xdr:colOff>442913</xdr:colOff>
          <xdr:row>312</xdr:row>
          <xdr:rowOff>52388</xdr:rowOff>
        </xdr:to>
        <xdr:sp macro="" textlink="">
          <xdr:nvSpPr>
            <xdr:cNvPr id="32475" name="Check Box 731" hidden="1">
              <a:extLst>
                <a:ext uri="{63B3BB69-23CF-44E3-9099-C40C66FF867C}">
                  <a14:compatExt spid="_x0000_s32475"/>
                </a:ext>
                <a:ext uri="{FF2B5EF4-FFF2-40B4-BE49-F238E27FC236}">
                  <a16:creationId xmlns:a16="http://schemas.microsoft.com/office/drawing/2014/main" xmlns="" id="{00000000-0008-0000-0900-0000DB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311</xdr:row>
          <xdr:rowOff>381000</xdr:rowOff>
        </xdr:from>
        <xdr:to>
          <xdr:col>3</xdr:col>
          <xdr:colOff>442913</xdr:colOff>
          <xdr:row>313</xdr:row>
          <xdr:rowOff>52388</xdr:rowOff>
        </xdr:to>
        <xdr:sp macro="" textlink="">
          <xdr:nvSpPr>
            <xdr:cNvPr id="32476" name="Check Box 732" hidden="1">
              <a:extLst>
                <a:ext uri="{63B3BB69-23CF-44E3-9099-C40C66FF867C}">
                  <a14:compatExt spid="_x0000_s32476"/>
                </a:ext>
                <a:ext uri="{FF2B5EF4-FFF2-40B4-BE49-F238E27FC236}">
                  <a16:creationId xmlns:a16="http://schemas.microsoft.com/office/drawing/2014/main" xmlns="" id="{00000000-0008-0000-0900-0000DC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312</xdr:row>
          <xdr:rowOff>381000</xdr:rowOff>
        </xdr:from>
        <xdr:to>
          <xdr:col>3</xdr:col>
          <xdr:colOff>442913</xdr:colOff>
          <xdr:row>314</xdr:row>
          <xdr:rowOff>52388</xdr:rowOff>
        </xdr:to>
        <xdr:sp macro="" textlink="">
          <xdr:nvSpPr>
            <xdr:cNvPr id="32477" name="Check Box 733" hidden="1">
              <a:extLst>
                <a:ext uri="{63B3BB69-23CF-44E3-9099-C40C66FF867C}">
                  <a14:compatExt spid="_x0000_s32477"/>
                </a:ext>
                <a:ext uri="{FF2B5EF4-FFF2-40B4-BE49-F238E27FC236}">
                  <a16:creationId xmlns:a16="http://schemas.microsoft.com/office/drawing/2014/main" xmlns="" id="{00000000-0008-0000-0900-0000DD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313</xdr:row>
          <xdr:rowOff>381000</xdr:rowOff>
        </xdr:from>
        <xdr:to>
          <xdr:col>3</xdr:col>
          <xdr:colOff>442913</xdr:colOff>
          <xdr:row>315</xdr:row>
          <xdr:rowOff>52388</xdr:rowOff>
        </xdr:to>
        <xdr:sp macro="" textlink="">
          <xdr:nvSpPr>
            <xdr:cNvPr id="32478" name="Check Box 734" hidden="1">
              <a:extLst>
                <a:ext uri="{63B3BB69-23CF-44E3-9099-C40C66FF867C}">
                  <a14:compatExt spid="_x0000_s32478"/>
                </a:ext>
                <a:ext uri="{FF2B5EF4-FFF2-40B4-BE49-F238E27FC236}">
                  <a16:creationId xmlns:a16="http://schemas.microsoft.com/office/drawing/2014/main" xmlns="" id="{00000000-0008-0000-0900-0000DE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314</xdr:row>
          <xdr:rowOff>381000</xdr:rowOff>
        </xdr:from>
        <xdr:to>
          <xdr:col>3</xdr:col>
          <xdr:colOff>442913</xdr:colOff>
          <xdr:row>316</xdr:row>
          <xdr:rowOff>52388</xdr:rowOff>
        </xdr:to>
        <xdr:sp macro="" textlink="">
          <xdr:nvSpPr>
            <xdr:cNvPr id="32479" name="Check Box 735" hidden="1">
              <a:extLst>
                <a:ext uri="{63B3BB69-23CF-44E3-9099-C40C66FF867C}">
                  <a14:compatExt spid="_x0000_s32479"/>
                </a:ext>
                <a:ext uri="{FF2B5EF4-FFF2-40B4-BE49-F238E27FC236}">
                  <a16:creationId xmlns:a16="http://schemas.microsoft.com/office/drawing/2014/main" xmlns="" id="{00000000-0008-0000-0900-0000DF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315</xdr:row>
          <xdr:rowOff>381000</xdr:rowOff>
        </xdr:from>
        <xdr:to>
          <xdr:col>3</xdr:col>
          <xdr:colOff>442913</xdr:colOff>
          <xdr:row>317</xdr:row>
          <xdr:rowOff>52388</xdr:rowOff>
        </xdr:to>
        <xdr:sp macro="" textlink="">
          <xdr:nvSpPr>
            <xdr:cNvPr id="32480" name="Check Box 736" hidden="1">
              <a:extLst>
                <a:ext uri="{63B3BB69-23CF-44E3-9099-C40C66FF867C}">
                  <a14:compatExt spid="_x0000_s32480"/>
                </a:ext>
                <a:ext uri="{FF2B5EF4-FFF2-40B4-BE49-F238E27FC236}">
                  <a16:creationId xmlns:a16="http://schemas.microsoft.com/office/drawing/2014/main" xmlns="" id="{00000000-0008-0000-0900-0000E0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316</xdr:row>
          <xdr:rowOff>381000</xdr:rowOff>
        </xdr:from>
        <xdr:to>
          <xdr:col>3</xdr:col>
          <xdr:colOff>442913</xdr:colOff>
          <xdr:row>318</xdr:row>
          <xdr:rowOff>52388</xdr:rowOff>
        </xdr:to>
        <xdr:sp macro="" textlink="">
          <xdr:nvSpPr>
            <xdr:cNvPr id="32481" name="Check Box 737" hidden="1">
              <a:extLst>
                <a:ext uri="{63B3BB69-23CF-44E3-9099-C40C66FF867C}">
                  <a14:compatExt spid="_x0000_s32481"/>
                </a:ext>
                <a:ext uri="{FF2B5EF4-FFF2-40B4-BE49-F238E27FC236}">
                  <a16:creationId xmlns:a16="http://schemas.microsoft.com/office/drawing/2014/main" xmlns="" id="{00000000-0008-0000-0900-0000E1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317</xdr:row>
          <xdr:rowOff>381000</xdr:rowOff>
        </xdr:from>
        <xdr:to>
          <xdr:col>3</xdr:col>
          <xdr:colOff>442913</xdr:colOff>
          <xdr:row>319</xdr:row>
          <xdr:rowOff>52388</xdr:rowOff>
        </xdr:to>
        <xdr:sp macro="" textlink="">
          <xdr:nvSpPr>
            <xdr:cNvPr id="32482" name="Check Box 738" hidden="1">
              <a:extLst>
                <a:ext uri="{63B3BB69-23CF-44E3-9099-C40C66FF867C}">
                  <a14:compatExt spid="_x0000_s32482"/>
                </a:ext>
                <a:ext uri="{FF2B5EF4-FFF2-40B4-BE49-F238E27FC236}">
                  <a16:creationId xmlns:a16="http://schemas.microsoft.com/office/drawing/2014/main" xmlns="" id="{00000000-0008-0000-0900-0000E2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322</xdr:row>
          <xdr:rowOff>14288</xdr:rowOff>
        </xdr:from>
        <xdr:to>
          <xdr:col>3</xdr:col>
          <xdr:colOff>442913</xdr:colOff>
          <xdr:row>323</xdr:row>
          <xdr:rowOff>90488</xdr:rowOff>
        </xdr:to>
        <xdr:sp macro="" textlink="">
          <xdr:nvSpPr>
            <xdr:cNvPr id="32491" name="Check Box 747" hidden="1">
              <a:extLst>
                <a:ext uri="{63B3BB69-23CF-44E3-9099-C40C66FF867C}">
                  <a14:compatExt spid="_x0000_s32491"/>
                </a:ext>
                <a:ext uri="{FF2B5EF4-FFF2-40B4-BE49-F238E27FC236}">
                  <a16:creationId xmlns:a16="http://schemas.microsoft.com/office/drawing/2014/main" xmlns="" id="{00000000-0008-0000-0900-0000EB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323</xdr:row>
          <xdr:rowOff>14288</xdr:rowOff>
        </xdr:from>
        <xdr:to>
          <xdr:col>3</xdr:col>
          <xdr:colOff>442913</xdr:colOff>
          <xdr:row>324</xdr:row>
          <xdr:rowOff>90488</xdr:rowOff>
        </xdr:to>
        <xdr:sp macro="" textlink="">
          <xdr:nvSpPr>
            <xdr:cNvPr id="32492" name="Check Box 748" hidden="1">
              <a:extLst>
                <a:ext uri="{63B3BB69-23CF-44E3-9099-C40C66FF867C}">
                  <a14:compatExt spid="_x0000_s32492"/>
                </a:ext>
                <a:ext uri="{FF2B5EF4-FFF2-40B4-BE49-F238E27FC236}">
                  <a16:creationId xmlns:a16="http://schemas.microsoft.com/office/drawing/2014/main" xmlns="" id="{00000000-0008-0000-0900-0000EC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324</xdr:row>
          <xdr:rowOff>14288</xdr:rowOff>
        </xdr:from>
        <xdr:to>
          <xdr:col>3</xdr:col>
          <xdr:colOff>442913</xdr:colOff>
          <xdr:row>325</xdr:row>
          <xdr:rowOff>90488</xdr:rowOff>
        </xdr:to>
        <xdr:sp macro="" textlink="">
          <xdr:nvSpPr>
            <xdr:cNvPr id="32493" name="Check Box 749" hidden="1">
              <a:extLst>
                <a:ext uri="{63B3BB69-23CF-44E3-9099-C40C66FF867C}">
                  <a14:compatExt spid="_x0000_s32493"/>
                </a:ext>
                <a:ext uri="{FF2B5EF4-FFF2-40B4-BE49-F238E27FC236}">
                  <a16:creationId xmlns:a16="http://schemas.microsoft.com/office/drawing/2014/main" xmlns="" id="{00000000-0008-0000-0900-0000ED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325</xdr:row>
          <xdr:rowOff>14288</xdr:rowOff>
        </xdr:from>
        <xdr:to>
          <xdr:col>3</xdr:col>
          <xdr:colOff>442913</xdr:colOff>
          <xdr:row>326</xdr:row>
          <xdr:rowOff>90488</xdr:rowOff>
        </xdr:to>
        <xdr:sp macro="" textlink="">
          <xdr:nvSpPr>
            <xdr:cNvPr id="32494" name="Check Box 750" hidden="1">
              <a:extLst>
                <a:ext uri="{63B3BB69-23CF-44E3-9099-C40C66FF867C}">
                  <a14:compatExt spid="_x0000_s32494"/>
                </a:ext>
                <a:ext uri="{FF2B5EF4-FFF2-40B4-BE49-F238E27FC236}">
                  <a16:creationId xmlns:a16="http://schemas.microsoft.com/office/drawing/2014/main" xmlns="" id="{00000000-0008-0000-0900-0000EE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326</xdr:row>
          <xdr:rowOff>14288</xdr:rowOff>
        </xdr:from>
        <xdr:to>
          <xdr:col>3</xdr:col>
          <xdr:colOff>442913</xdr:colOff>
          <xdr:row>327</xdr:row>
          <xdr:rowOff>90488</xdr:rowOff>
        </xdr:to>
        <xdr:sp macro="" textlink="">
          <xdr:nvSpPr>
            <xdr:cNvPr id="32495" name="Check Box 751" hidden="1">
              <a:extLst>
                <a:ext uri="{63B3BB69-23CF-44E3-9099-C40C66FF867C}">
                  <a14:compatExt spid="_x0000_s32495"/>
                </a:ext>
                <a:ext uri="{FF2B5EF4-FFF2-40B4-BE49-F238E27FC236}">
                  <a16:creationId xmlns:a16="http://schemas.microsoft.com/office/drawing/2014/main" xmlns="" id="{00000000-0008-0000-0900-0000EF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327</xdr:row>
          <xdr:rowOff>14288</xdr:rowOff>
        </xdr:from>
        <xdr:to>
          <xdr:col>3</xdr:col>
          <xdr:colOff>442913</xdr:colOff>
          <xdr:row>328</xdr:row>
          <xdr:rowOff>90488</xdr:rowOff>
        </xdr:to>
        <xdr:sp macro="" textlink="">
          <xdr:nvSpPr>
            <xdr:cNvPr id="32496" name="Check Box 752" hidden="1">
              <a:extLst>
                <a:ext uri="{63B3BB69-23CF-44E3-9099-C40C66FF867C}">
                  <a14:compatExt spid="_x0000_s32496"/>
                </a:ext>
                <a:ext uri="{FF2B5EF4-FFF2-40B4-BE49-F238E27FC236}">
                  <a16:creationId xmlns:a16="http://schemas.microsoft.com/office/drawing/2014/main" xmlns="" id="{00000000-0008-0000-0900-0000F0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328</xdr:row>
          <xdr:rowOff>14288</xdr:rowOff>
        </xdr:from>
        <xdr:to>
          <xdr:col>3</xdr:col>
          <xdr:colOff>442913</xdr:colOff>
          <xdr:row>329</xdr:row>
          <xdr:rowOff>90488</xdr:rowOff>
        </xdr:to>
        <xdr:sp macro="" textlink="">
          <xdr:nvSpPr>
            <xdr:cNvPr id="32497" name="Check Box 753" hidden="1">
              <a:extLst>
                <a:ext uri="{63B3BB69-23CF-44E3-9099-C40C66FF867C}">
                  <a14:compatExt spid="_x0000_s32497"/>
                </a:ext>
                <a:ext uri="{FF2B5EF4-FFF2-40B4-BE49-F238E27FC236}">
                  <a16:creationId xmlns:a16="http://schemas.microsoft.com/office/drawing/2014/main" xmlns="" id="{00000000-0008-0000-0900-0000F1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329</xdr:row>
          <xdr:rowOff>14288</xdr:rowOff>
        </xdr:from>
        <xdr:to>
          <xdr:col>3</xdr:col>
          <xdr:colOff>442913</xdr:colOff>
          <xdr:row>330</xdr:row>
          <xdr:rowOff>90488</xdr:rowOff>
        </xdr:to>
        <xdr:sp macro="" textlink="">
          <xdr:nvSpPr>
            <xdr:cNvPr id="32498" name="Check Box 754" hidden="1">
              <a:extLst>
                <a:ext uri="{63B3BB69-23CF-44E3-9099-C40C66FF867C}">
                  <a14:compatExt spid="_x0000_s32498"/>
                </a:ext>
                <a:ext uri="{FF2B5EF4-FFF2-40B4-BE49-F238E27FC236}">
                  <a16:creationId xmlns:a16="http://schemas.microsoft.com/office/drawing/2014/main" xmlns="" id="{00000000-0008-0000-0900-0000F2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333</xdr:row>
          <xdr:rowOff>14288</xdr:rowOff>
        </xdr:from>
        <xdr:to>
          <xdr:col>3</xdr:col>
          <xdr:colOff>442913</xdr:colOff>
          <xdr:row>334</xdr:row>
          <xdr:rowOff>0</xdr:rowOff>
        </xdr:to>
        <xdr:sp macro="" textlink="">
          <xdr:nvSpPr>
            <xdr:cNvPr id="32507" name="Check Box 763" hidden="1">
              <a:extLst>
                <a:ext uri="{63B3BB69-23CF-44E3-9099-C40C66FF867C}">
                  <a14:compatExt spid="_x0000_s32507"/>
                </a:ext>
                <a:ext uri="{FF2B5EF4-FFF2-40B4-BE49-F238E27FC236}">
                  <a16:creationId xmlns:a16="http://schemas.microsoft.com/office/drawing/2014/main" xmlns="" id="{00000000-0008-0000-0900-0000FB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334</xdr:row>
          <xdr:rowOff>14288</xdr:rowOff>
        </xdr:from>
        <xdr:to>
          <xdr:col>3</xdr:col>
          <xdr:colOff>442913</xdr:colOff>
          <xdr:row>335</xdr:row>
          <xdr:rowOff>0</xdr:rowOff>
        </xdr:to>
        <xdr:sp macro="" textlink="">
          <xdr:nvSpPr>
            <xdr:cNvPr id="32508" name="Check Box 764" hidden="1">
              <a:extLst>
                <a:ext uri="{63B3BB69-23CF-44E3-9099-C40C66FF867C}">
                  <a14:compatExt spid="_x0000_s32508"/>
                </a:ext>
                <a:ext uri="{FF2B5EF4-FFF2-40B4-BE49-F238E27FC236}">
                  <a16:creationId xmlns:a16="http://schemas.microsoft.com/office/drawing/2014/main" xmlns="" id="{00000000-0008-0000-0900-0000FC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335</xdr:row>
          <xdr:rowOff>14288</xdr:rowOff>
        </xdr:from>
        <xdr:to>
          <xdr:col>3</xdr:col>
          <xdr:colOff>442913</xdr:colOff>
          <xdr:row>336</xdr:row>
          <xdr:rowOff>0</xdr:rowOff>
        </xdr:to>
        <xdr:sp macro="" textlink="">
          <xdr:nvSpPr>
            <xdr:cNvPr id="32509" name="Check Box 765" hidden="1">
              <a:extLst>
                <a:ext uri="{63B3BB69-23CF-44E3-9099-C40C66FF867C}">
                  <a14:compatExt spid="_x0000_s32509"/>
                </a:ext>
                <a:ext uri="{FF2B5EF4-FFF2-40B4-BE49-F238E27FC236}">
                  <a16:creationId xmlns:a16="http://schemas.microsoft.com/office/drawing/2014/main" xmlns="" id="{00000000-0008-0000-0900-0000FD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336</xdr:row>
          <xdr:rowOff>14288</xdr:rowOff>
        </xdr:from>
        <xdr:to>
          <xdr:col>3</xdr:col>
          <xdr:colOff>442913</xdr:colOff>
          <xdr:row>337</xdr:row>
          <xdr:rowOff>0</xdr:rowOff>
        </xdr:to>
        <xdr:sp macro="" textlink="">
          <xdr:nvSpPr>
            <xdr:cNvPr id="32510" name="Check Box 766" hidden="1">
              <a:extLst>
                <a:ext uri="{63B3BB69-23CF-44E3-9099-C40C66FF867C}">
                  <a14:compatExt spid="_x0000_s32510"/>
                </a:ext>
                <a:ext uri="{FF2B5EF4-FFF2-40B4-BE49-F238E27FC236}">
                  <a16:creationId xmlns:a16="http://schemas.microsoft.com/office/drawing/2014/main" xmlns="" id="{00000000-0008-0000-0900-0000FE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337</xdr:row>
          <xdr:rowOff>14288</xdr:rowOff>
        </xdr:from>
        <xdr:to>
          <xdr:col>3</xdr:col>
          <xdr:colOff>442913</xdr:colOff>
          <xdr:row>338</xdr:row>
          <xdr:rowOff>0</xdr:rowOff>
        </xdr:to>
        <xdr:sp macro="" textlink="">
          <xdr:nvSpPr>
            <xdr:cNvPr id="32511" name="Check Box 767" hidden="1">
              <a:extLst>
                <a:ext uri="{63B3BB69-23CF-44E3-9099-C40C66FF867C}">
                  <a14:compatExt spid="_x0000_s32511"/>
                </a:ext>
                <a:ext uri="{FF2B5EF4-FFF2-40B4-BE49-F238E27FC236}">
                  <a16:creationId xmlns:a16="http://schemas.microsoft.com/office/drawing/2014/main" xmlns="" id="{00000000-0008-0000-0900-0000FF7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338</xdr:row>
          <xdr:rowOff>14288</xdr:rowOff>
        </xdr:from>
        <xdr:to>
          <xdr:col>3</xdr:col>
          <xdr:colOff>442913</xdr:colOff>
          <xdr:row>339</xdr:row>
          <xdr:rowOff>0</xdr:rowOff>
        </xdr:to>
        <xdr:sp macro="" textlink="">
          <xdr:nvSpPr>
            <xdr:cNvPr id="32512" name="Check Box 768" hidden="1">
              <a:extLst>
                <a:ext uri="{63B3BB69-23CF-44E3-9099-C40C66FF867C}">
                  <a14:compatExt spid="_x0000_s32512"/>
                </a:ext>
                <a:ext uri="{FF2B5EF4-FFF2-40B4-BE49-F238E27FC236}">
                  <a16:creationId xmlns:a16="http://schemas.microsoft.com/office/drawing/2014/main" xmlns="" id="{00000000-0008-0000-0900-000000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339</xdr:row>
          <xdr:rowOff>14288</xdr:rowOff>
        </xdr:from>
        <xdr:to>
          <xdr:col>3</xdr:col>
          <xdr:colOff>442913</xdr:colOff>
          <xdr:row>340</xdr:row>
          <xdr:rowOff>0</xdr:rowOff>
        </xdr:to>
        <xdr:sp macro="" textlink="">
          <xdr:nvSpPr>
            <xdr:cNvPr id="32513" name="Check Box 769" hidden="1">
              <a:extLst>
                <a:ext uri="{63B3BB69-23CF-44E3-9099-C40C66FF867C}">
                  <a14:compatExt spid="_x0000_s32513"/>
                </a:ext>
                <a:ext uri="{FF2B5EF4-FFF2-40B4-BE49-F238E27FC236}">
                  <a16:creationId xmlns:a16="http://schemas.microsoft.com/office/drawing/2014/main" xmlns="" id="{00000000-0008-0000-0900-000001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340</xdr:row>
          <xdr:rowOff>14288</xdr:rowOff>
        </xdr:from>
        <xdr:to>
          <xdr:col>3</xdr:col>
          <xdr:colOff>442913</xdr:colOff>
          <xdr:row>341</xdr:row>
          <xdr:rowOff>0</xdr:rowOff>
        </xdr:to>
        <xdr:sp macro="" textlink="">
          <xdr:nvSpPr>
            <xdr:cNvPr id="32514" name="Check Box 770" hidden="1">
              <a:extLst>
                <a:ext uri="{63B3BB69-23CF-44E3-9099-C40C66FF867C}">
                  <a14:compatExt spid="_x0000_s32514"/>
                </a:ext>
                <a:ext uri="{FF2B5EF4-FFF2-40B4-BE49-F238E27FC236}">
                  <a16:creationId xmlns:a16="http://schemas.microsoft.com/office/drawing/2014/main" xmlns="" id="{00000000-0008-0000-0900-000002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344</xdr:row>
          <xdr:rowOff>0</xdr:rowOff>
        </xdr:from>
        <xdr:to>
          <xdr:col>3</xdr:col>
          <xdr:colOff>442913</xdr:colOff>
          <xdr:row>345</xdr:row>
          <xdr:rowOff>0</xdr:rowOff>
        </xdr:to>
        <xdr:sp macro="" textlink="">
          <xdr:nvSpPr>
            <xdr:cNvPr id="32518" name="Check Box 774" hidden="1">
              <a:extLst>
                <a:ext uri="{63B3BB69-23CF-44E3-9099-C40C66FF867C}">
                  <a14:compatExt spid="_x0000_s32518"/>
                </a:ext>
                <a:ext uri="{FF2B5EF4-FFF2-40B4-BE49-F238E27FC236}">
                  <a16:creationId xmlns:a16="http://schemas.microsoft.com/office/drawing/2014/main" xmlns="" id="{00000000-0008-0000-0900-000006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345</xdr:row>
          <xdr:rowOff>0</xdr:rowOff>
        </xdr:from>
        <xdr:to>
          <xdr:col>3</xdr:col>
          <xdr:colOff>442913</xdr:colOff>
          <xdr:row>346</xdr:row>
          <xdr:rowOff>0</xdr:rowOff>
        </xdr:to>
        <xdr:sp macro="" textlink="">
          <xdr:nvSpPr>
            <xdr:cNvPr id="32519" name="Check Box 775" hidden="1">
              <a:extLst>
                <a:ext uri="{63B3BB69-23CF-44E3-9099-C40C66FF867C}">
                  <a14:compatExt spid="_x0000_s32519"/>
                </a:ext>
                <a:ext uri="{FF2B5EF4-FFF2-40B4-BE49-F238E27FC236}">
                  <a16:creationId xmlns:a16="http://schemas.microsoft.com/office/drawing/2014/main" xmlns="" id="{00000000-0008-0000-0900-000007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346</xdr:row>
          <xdr:rowOff>0</xdr:rowOff>
        </xdr:from>
        <xdr:to>
          <xdr:col>3</xdr:col>
          <xdr:colOff>442913</xdr:colOff>
          <xdr:row>347</xdr:row>
          <xdr:rowOff>0</xdr:rowOff>
        </xdr:to>
        <xdr:sp macro="" textlink="">
          <xdr:nvSpPr>
            <xdr:cNvPr id="32520" name="Check Box 776" hidden="1">
              <a:extLst>
                <a:ext uri="{63B3BB69-23CF-44E3-9099-C40C66FF867C}">
                  <a14:compatExt spid="_x0000_s32520"/>
                </a:ext>
                <a:ext uri="{FF2B5EF4-FFF2-40B4-BE49-F238E27FC236}">
                  <a16:creationId xmlns:a16="http://schemas.microsoft.com/office/drawing/2014/main" xmlns="" id="{00000000-0008-0000-0900-000008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350</xdr:row>
          <xdr:rowOff>0</xdr:rowOff>
        </xdr:from>
        <xdr:to>
          <xdr:col>3</xdr:col>
          <xdr:colOff>442913</xdr:colOff>
          <xdr:row>351</xdr:row>
          <xdr:rowOff>0</xdr:rowOff>
        </xdr:to>
        <xdr:sp macro="" textlink="">
          <xdr:nvSpPr>
            <xdr:cNvPr id="32530" name="Check Box 786" hidden="1">
              <a:extLst>
                <a:ext uri="{63B3BB69-23CF-44E3-9099-C40C66FF867C}">
                  <a14:compatExt spid="_x0000_s32530"/>
                </a:ext>
                <a:ext uri="{FF2B5EF4-FFF2-40B4-BE49-F238E27FC236}">
                  <a16:creationId xmlns:a16="http://schemas.microsoft.com/office/drawing/2014/main" xmlns="" id="{00000000-0008-0000-0900-000012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351</xdr:row>
          <xdr:rowOff>0</xdr:rowOff>
        </xdr:from>
        <xdr:to>
          <xdr:col>3</xdr:col>
          <xdr:colOff>442913</xdr:colOff>
          <xdr:row>352</xdr:row>
          <xdr:rowOff>0</xdr:rowOff>
        </xdr:to>
        <xdr:sp macro="" textlink="">
          <xdr:nvSpPr>
            <xdr:cNvPr id="32531" name="Check Box 787" hidden="1">
              <a:extLst>
                <a:ext uri="{63B3BB69-23CF-44E3-9099-C40C66FF867C}">
                  <a14:compatExt spid="_x0000_s32531"/>
                </a:ext>
                <a:ext uri="{FF2B5EF4-FFF2-40B4-BE49-F238E27FC236}">
                  <a16:creationId xmlns:a16="http://schemas.microsoft.com/office/drawing/2014/main" xmlns="" id="{00000000-0008-0000-0900-000013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352</xdr:row>
          <xdr:rowOff>0</xdr:rowOff>
        </xdr:from>
        <xdr:to>
          <xdr:col>3</xdr:col>
          <xdr:colOff>442913</xdr:colOff>
          <xdr:row>353</xdr:row>
          <xdr:rowOff>0</xdr:rowOff>
        </xdr:to>
        <xdr:sp macro="" textlink="">
          <xdr:nvSpPr>
            <xdr:cNvPr id="32532" name="Check Box 788" hidden="1">
              <a:extLst>
                <a:ext uri="{63B3BB69-23CF-44E3-9099-C40C66FF867C}">
                  <a14:compatExt spid="_x0000_s32532"/>
                </a:ext>
                <a:ext uri="{FF2B5EF4-FFF2-40B4-BE49-F238E27FC236}">
                  <a16:creationId xmlns:a16="http://schemas.microsoft.com/office/drawing/2014/main" xmlns="" id="{00000000-0008-0000-0900-000014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353</xdr:row>
          <xdr:rowOff>0</xdr:rowOff>
        </xdr:from>
        <xdr:to>
          <xdr:col>3</xdr:col>
          <xdr:colOff>442913</xdr:colOff>
          <xdr:row>354</xdr:row>
          <xdr:rowOff>0</xdr:rowOff>
        </xdr:to>
        <xdr:sp macro="" textlink="">
          <xdr:nvSpPr>
            <xdr:cNvPr id="32533" name="Check Box 789" hidden="1">
              <a:extLst>
                <a:ext uri="{63B3BB69-23CF-44E3-9099-C40C66FF867C}">
                  <a14:compatExt spid="_x0000_s32533"/>
                </a:ext>
                <a:ext uri="{FF2B5EF4-FFF2-40B4-BE49-F238E27FC236}">
                  <a16:creationId xmlns:a16="http://schemas.microsoft.com/office/drawing/2014/main" xmlns="" id="{00000000-0008-0000-0900-000015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354</xdr:row>
          <xdr:rowOff>0</xdr:rowOff>
        </xdr:from>
        <xdr:to>
          <xdr:col>3</xdr:col>
          <xdr:colOff>442913</xdr:colOff>
          <xdr:row>355</xdr:row>
          <xdr:rowOff>0</xdr:rowOff>
        </xdr:to>
        <xdr:sp macro="" textlink="">
          <xdr:nvSpPr>
            <xdr:cNvPr id="32534" name="Check Box 790" hidden="1">
              <a:extLst>
                <a:ext uri="{63B3BB69-23CF-44E3-9099-C40C66FF867C}">
                  <a14:compatExt spid="_x0000_s32534"/>
                </a:ext>
                <a:ext uri="{FF2B5EF4-FFF2-40B4-BE49-F238E27FC236}">
                  <a16:creationId xmlns:a16="http://schemas.microsoft.com/office/drawing/2014/main" xmlns="" id="{00000000-0008-0000-0900-000016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355</xdr:row>
          <xdr:rowOff>0</xdr:rowOff>
        </xdr:from>
        <xdr:to>
          <xdr:col>3</xdr:col>
          <xdr:colOff>442913</xdr:colOff>
          <xdr:row>356</xdr:row>
          <xdr:rowOff>0</xdr:rowOff>
        </xdr:to>
        <xdr:sp macro="" textlink="">
          <xdr:nvSpPr>
            <xdr:cNvPr id="32535" name="Check Box 791" hidden="1">
              <a:extLst>
                <a:ext uri="{63B3BB69-23CF-44E3-9099-C40C66FF867C}">
                  <a14:compatExt spid="_x0000_s32535"/>
                </a:ext>
                <a:ext uri="{FF2B5EF4-FFF2-40B4-BE49-F238E27FC236}">
                  <a16:creationId xmlns:a16="http://schemas.microsoft.com/office/drawing/2014/main" xmlns="" id="{00000000-0008-0000-0900-000017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356</xdr:row>
          <xdr:rowOff>0</xdr:rowOff>
        </xdr:from>
        <xdr:to>
          <xdr:col>3</xdr:col>
          <xdr:colOff>442913</xdr:colOff>
          <xdr:row>357</xdr:row>
          <xdr:rowOff>0</xdr:rowOff>
        </xdr:to>
        <xdr:sp macro="" textlink="">
          <xdr:nvSpPr>
            <xdr:cNvPr id="32536" name="Check Box 792" hidden="1">
              <a:extLst>
                <a:ext uri="{63B3BB69-23CF-44E3-9099-C40C66FF867C}">
                  <a14:compatExt spid="_x0000_s32536"/>
                </a:ext>
                <a:ext uri="{FF2B5EF4-FFF2-40B4-BE49-F238E27FC236}">
                  <a16:creationId xmlns:a16="http://schemas.microsoft.com/office/drawing/2014/main" xmlns="" id="{00000000-0008-0000-0900-000018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357</xdr:row>
          <xdr:rowOff>0</xdr:rowOff>
        </xdr:from>
        <xdr:to>
          <xdr:col>3</xdr:col>
          <xdr:colOff>442913</xdr:colOff>
          <xdr:row>358</xdr:row>
          <xdr:rowOff>0</xdr:rowOff>
        </xdr:to>
        <xdr:sp macro="" textlink="">
          <xdr:nvSpPr>
            <xdr:cNvPr id="32537" name="Check Box 793" hidden="1">
              <a:extLst>
                <a:ext uri="{63B3BB69-23CF-44E3-9099-C40C66FF867C}">
                  <a14:compatExt spid="_x0000_s32537"/>
                </a:ext>
                <a:ext uri="{FF2B5EF4-FFF2-40B4-BE49-F238E27FC236}">
                  <a16:creationId xmlns:a16="http://schemas.microsoft.com/office/drawing/2014/main" xmlns="" id="{00000000-0008-0000-0900-000019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358</xdr:row>
          <xdr:rowOff>0</xdr:rowOff>
        </xdr:from>
        <xdr:to>
          <xdr:col>3</xdr:col>
          <xdr:colOff>442913</xdr:colOff>
          <xdr:row>359</xdr:row>
          <xdr:rowOff>0</xdr:rowOff>
        </xdr:to>
        <xdr:sp macro="" textlink="">
          <xdr:nvSpPr>
            <xdr:cNvPr id="32538" name="Check Box 794" hidden="1">
              <a:extLst>
                <a:ext uri="{63B3BB69-23CF-44E3-9099-C40C66FF867C}">
                  <a14:compatExt spid="_x0000_s32538"/>
                </a:ext>
                <a:ext uri="{FF2B5EF4-FFF2-40B4-BE49-F238E27FC236}">
                  <a16:creationId xmlns:a16="http://schemas.microsoft.com/office/drawing/2014/main" xmlns="" id="{00000000-0008-0000-0900-00001A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362</xdr:row>
          <xdr:rowOff>0</xdr:rowOff>
        </xdr:from>
        <xdr:to>
          <xdr:col>3</xdr:col>
          <xdr:colOff>442913</xdr:colOff>
          <xdr:row>363</xdr:row>
          <xdr:rowOff>0</xdr:rowOff>
        </xdr:to>
        <xdr:sp macro="" textlink="">
          <xdr:nvSpPr>
            <xdr:cNvPr id="32555" name="Check Box 811" hidden="1">
              <a:extLst>
                <a:ext uri="{63B3BB69-23CF-44E3-9099-C40C66FF867C}">
                  <a14:compatExt spid="_x0000_s32555"/>
                </a:ext>
                <a:ext uri="{FF2B5EF4-FFF2-40B4-BE49-F238E27FC236}">
                  <a16:creationId xmlns:a16="http://schemas.microsoft.com/office/drawing/2014/main" xmlns="" id="{00000000-0008-0000-0900-00002B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363</xdr:row>
          <xdr:rowOff>0</xdr:rowOff>
        </xdr:from>
        <xdr:to>
          <xdr:col>3</xdr:col>
          <xdr:colOff>442913</xdr:colOff>
          <xdr:row>364</xdr:row>
          <xdr:rowOff>0</xdr:rowOff>
        </xdr:to>
        <xdr:sp macro="" textlink="">
          <xdr:nvSpPr>
            <xdr:cNvPr id="32556" name="Check Box 812" hidden="1">
              <a:extLst>
                <a:ext uri="{63B3BB69-23CF-44E3-9099-C40C66FF867C}">
                  <a14:compatExt spid="_x0000_s32556"/>
                </a:ext>
                <a:ext uri="{FF2B5EF4-FFF2-40B4-BE49-F238E27FC236}">
                  <a16:creationId xmlns:a16="http://schemas.microsoft.com/office/drawing/2014/main" xmlns="" id="{00000000-0008-0000-0900-00002C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364</xdr:row>
          <xdr:rowOff>0</xdr:rowOff>
        </xdr:from>
        <xdr:to>
          <xdr:col>3</xdr:col>
          <xdr:colOff>442913</xdr:colOff>
          <xdr:row>365</xdr:row>
          <xdr:rowOff>0</xdr:rowOff>
        </xdr:to>
        <xdr:sp macro="" textlink="">
          <xdr:nvSpPr>
            <xdr:cNvPr id="32557" name="Check Box 813" hidden="1">
              <a:extLst>
                <a:ext uri="{63B3BB69-23CF-44E3-9099-C40C66FF867C}">
                  <a14:compatExt spid="_x0000_s32557"/>
                </a:ext>
                <a:ext uri="{FF2B5EF4-FFF2-40B4-BE49-F238E27FC236}">
                  <a16:creationId xmlns:a16="http://schemas.microsoft.com/office/drawing/2014/main" xmlns="" id="{00000000-0008-0000-0900-00002D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365</xdr:row>
          <xdr:rowOff>0</xdr:rowOff>
        </xdr:from>
        <xdr:to>
          <xdr:col>3</xdr:col>
          <xdr:colOff>442913</xdr:colOff>
          <xdr:row>366</xdr:row>
          <xdr:rowOff>0</xdr:rowOff>
        </xdr:to>
        <xdr:sp macro="" textlink="">
          <xdr:nvSpPr>
            <xdr:cNvPr id="32558" name="Check Box 814" hidden="1">
              <a:extLst>
                <a:ext uri="{63B3BB69-23CF-44E3-9099-C40C66FF867C}">
                  <a14:compatExt spid="_x0000_s32558"/>
                </a:ext>
                <a:ext uri="{FF2B5EF4-FFF2-40B4-BE49-F238E27FC236}">
                  <a16:creationId xmlns:a16="http://schemas.microsoft.com/office/drawing/2014/main" xmlns="" id="{00000000-0008-0000-0900-00002E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369</xdr:row>
          <xdr:rowOff>0</xdr:rowOff>
        </xdr:from>
        <xdr:to>
          <xdr:col>3</xdr:col>
          <xdr:colOff>442913</xdr:colOff>
          <xdr:row>370</xdr:row>
          <xdr:rowOff>0</xdr:rowOff>
        </xdr:to>
        <xdr:sp macro="" textlink="">
          <xdr:nvSpPr>
            <xdr:cNvPr id="32579" name="Check Box 835" hidden="1">
              <a:extLst>
                <a:ext uri="{63B3BB69-23CF-44E3-9099-C40C66FF867C}">
                  <a14:compatExt spid="_x0000_s32579"/>
                </a:ext>
                <a:ext uri="{FF2B5EF4-FFF2-40B4-BE49-F238E27FC236}">
                  <a16:creationId xmlns:a16="http://schemas.microsoft.com/office/drawing/2014/main" xmlns="" id="{00000000-0008-0000-0900-000043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370</xdr:row>
          <xdr:rowOff>0</xdr:rowOff>
        </xdr:from>
        <xdr:to>
          <xdr:col>3</xdr:col>
          <xdr:colOff>442913</xdr:colOff>
          <xdr:row>371</xdr:row>
          <xdr:rowOff>0</xdr:rowOff>
        </xdr:to>
        <xdr:sp macro="" textlink="">
          <xdr:nvSpPr>
            <xdr:cNvPr id="32580" name="Check Box 836" hidden="1">
              <a:extLst>
                <a:ext uri="{63B3BB69-23CF-44E3-9099-C40C66FF867C}">
                  <a14:compatExt spid="_x0000_s32580"/>
                </a:ext>
                <a:ext uri="{FF2B5EF4-FFF2-40B4-BE49-F238E27FC236}">
                  <a16:creationId xmlns:a16="http://schemas.microsoft.com/office/drawing/2014/main" xmlns="" id="{00000000-0008-0000-0900-000044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371</xdr:row>
          <xdr:rowOff>0</xdr:rowOff>
        </xdr:from>
        <xdr:to>
          <xdr:col>3</xdr:col>
          <xdr:colOff>442913</xdr:colOff>
          <xdr:row>372</xdr:row>
          <xdr:rowOff>0</xdr:rowOff>
        </xdr:to>
        <xdr:sp macro="" textlink="">
          <xdr:nvSpPr>
            <xdr:cNvPr id="32581" name="Check Box 837" hidden="1">
              <a:extLst>
                <a:ext uri="{63B3BB69-23CF-44E3-9099-C40C66FF867C}">
                  <a14:compatExt spid="_x0000_s32581"/>
                </a:ext>
                <a:ext uri="{FF2B5EF4-FFF2-40B4-BE49-F238E27FC236}">
                  <a16:creationId xmlns:a16="http://schemas.microsoft.com/office/drawing/2014/main" xmlns="" id="{00000000-0008-0000-0900-000045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372</xdr:row>
          <xdr:rowOff>0</xdr:rowOff>
        </xdr:from>
        <xdr:to>
          <xdr:col>3</xdr:col>
          <xdr:colOff>442913</xdr:colOff>
          <xdr:row>373</xdr:row>
          <xdr:rowOff>0</xdr:rowOff>
        </xdr:to>
        <xdr:sp macro="" textlink="">
          <xdr:nvSpPr>
            <xdr:cNvPr id="32582" name="Check Box 838" hidden="1">
              <a:extLst>
                <a:ext uri="{63B3BB69-23CF-44E3-9099-C40C66FF867C}">
                  <a14:compatExt spid="_x0000_s32582"/>
                </a:ext>
                <a:ext uri="{FF2B5EF4-FFF2-40B4-BE49-F238E27FC236}">
                  <a16:creationId xmlns:a16="http://schemas.microsoft.com/office/drawing/2014/main" xmlns="" id="{00000000-0008-0000-0900-000046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373</xdr:row>
          <xdr:rowOff>0</xdr:rowOff>
        </xdr:from>
        <xdr:to>
          <xdr:col>3</xdr:col>
          <xdr:colOff>442913</xdr:colOff>
          <xdr:row>374</xdr:row>
          <xdr:rowOff>0</xdr:rowOff>
        </xdr:to>
        <xdr:sp macro="" textlink="">
          <xdr:nvSpPr>
            <xdr:cNvPr id="32583" name="Check Box 839" hidden="1">
              <a:extLst>
                <a:ext uri="{63B3BB69-23CF-44E3-9099-C40C66FF867C}">
                  <a14:compatExt spid="_x0000_s32583"/>
                </a:ext>
                <a:ext uri="{FF2B5EF4-FFF2-40B4-BE49-F238E27FC236}">
                  <a16:creationId xmlns:a16="http://schemas.microsoft.com/office/drawing/2014/main" xmlns="" id="{00000000-0008-0000-0900-000047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374</xdr:row>
          <xdr:rowOff>0</xdr:rowOff>
        </xdr:from>
        <xdr:to>
          <xdr:col>3</xdr:col>
          <xdr:colOff>442913</xdr:colOff>
          <xdr:row>375</xdr:row>
          <xdr:rowOff>0</xdr:rowOff>
        </xdr:to>
        <xdr:sp macro="" textlink="">
          <xdr:nvSpPr>
            <xdr:cNvPr id="32584" name="Check Box 840" hidden="1">
              <a:extLst>
                <a:ext uri="{63B3BB69-23CF-44E3-9099-C40C66FF867C}">
                  <a14:compatExt spid="_x0000_s32584"/>
                </a:ext>
                <a:ext uri="{FF2B5EF4-FFF2-40B4-BE49-F238E27FC236}">
                  <a16:creationId xmlns:a16="http://schemas.microsoft.com/office/drawing/2014/main" xmlns="" id="{00000000-0008-0000-0900-000048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375</xdr:row>
          <xdr:rowOff>0</xdr:rowOff>
        </xdr:from>
        <xdr:to>
          <xdr:col>3</xdr:col>
          <xdr:colOff>442913</xdr:colOff>
          <xdr:row>376</xdr:row>
          <xdr:rowOff>0</xdr:rowOff>
        </xdr:to>
        <xdr:sp macro="" textlink="">
          <xdr:nvSpPr>
            <xdr:cNvPr id="32585" name="Check Box 841" hidden="1">
              <a:extLst>
                <a:ext uri="{63B3BB69-23CF-44E3-9099-C40C66FF867C}">
                  <a14:compatExt spid="_x0000_s32585"/>
                </a:ext>
                <a:ext uri="{FF2B5EF4-FFF2-40B4-BE49-F238E27FC236}">
                  <a16:creationId xmlns:a16="http://schemas.microsoft.com/office/drawing/2014/main" xmlns="" id="{00000000-0008-0000-0900-000049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376</xdr:row>
          <xdr:rowOff>0</xdr:rowOff>
        </xdr:from>
        <xdr:to>
          <xdr:col>3</xdr:col>
          <xdr:colOff>442913</xdr:colOff>
          <xdr:row>377</xdr:row>
          <xdr:rowOff>0</xdr:rowOff>
        </xdr:to>
        <xdr:sp macro="" textlink="">
          <xdr:nvSpPr>
            <xdr:cNvPr id="32586" name="Check Box 842" hidden="1">
              <a:extLst>
                <a:ext uri="{63B3BB69-23CF-44E3-9099-C40C66FF867C}">
                  <a14:compatExt spid="_x0000_s32586"/>
                </a:ext>
                <a:ext uri="{FF2B5EF4-FFF2-40B4-BE49-F238E27FC236}">
                  <a16:creationId xmlns:a16="http://schemas.microsoft.com/office/drawing/2014/main" xmlns="" id="{00000000-0008-0000-0900-00004A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377</xdr:row>
          <xdr:rowOff>0</xdr:rowOff>
        </xdr:from>
        <xdr:to>
          <xdr:col>3</xdr:col>
          <xdr:colOff>442913</xdr:colOff>
          <xdr:row>378</xdr:row>
          <xdr:rowOff>0</xdr:rowOff>
        </xdr:to>
        <xdr:sp macro="" textlink="">
          <xdr:nvSpPr>
            <xdr:cNvPr id="32587" name="Check Box 843" hidden="1">
              <a:extLst>
                <a:ext uri="{63B3BB69-23CF-44E3-9099-C40C66FF867C}">
                  <a14:compatExt spid="_x0000_s32587"/>
                </a:ext>
                <a:ext uri="{FF2B5EF4-FFF2-40B4-BE49-F238E27FC236}">
                  <a16:creationId xmlns:a16="http://schemas.microsoft.com/office/drawing/2014/main" xmlns="" id="{00000000-0008-0000-0900-00004B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378</xdr:row>
          <xdr:rowOff>0</xdr:rowOff>
        </xdr:from>
        <xdr:to>
          <xdr:col>3</xdr:col>
          <xdr:colOff>442913</xdr:colOff>
          <xdr:row>379</xdr:row>
          <xdr:rowOff>0</xdr:rowOff>
        </xdr:to>
        <xdr:sp macro="" textlink="">
          <xdr:nvSpPr>
            <xdr:cNvPr id="32588" name="Check Box 844" hidden="1">
              <a:extLst>
                <a:ext uri="{63B3BB69-23CF-44E3-9099-C40C66FF867C}">
                  <a14:compatExt spid="_x0000_s32588"/>
                </a:ext>
                <a:ext uri="{FF2B5EF4-FFF2-40B4-BE49-F238E27FC236}">
                  <a16:creationId xmlns:a16="http://schemas.microsoft.com/office/drawing/2014/main" xmlns="" id="{00000000-0008-0000-0900-00004C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382</xdr:row>
          <xdr:rowOff>14288</xdr:rowOff>
        </xdr:from>
        <xdr:to>
          <xdr:col>3</xdr:col>
          <xdr:colOff>442913</xdr:colOff>
          <xdr:row>383</xdr:row>
          <xdr:rowOff>0</xdr:rowOff>
        </xdr:to>
        <xdr:sp macro="" textlink="">
          <xdr:nvSpPr>
            <xdr:cNvPr id="32597" name="Check Box 853" hidden="1">
              <a:extLst>
                <a:ext uri="{63B3BB69-23CF-44E3-9099-C40C66FF867C}">
                  <a14:compatExt spid="_x0000_s32597"/>
                </a:ext>
                <a:ext uri="{FF2B5EF4-FFF2-40B4-BE49-F238E27FC236}">
                  <a16:creationId xmlns:a16="http://schemas.microsoft.com/office/drawing/2014/main" xmlns="" id="{00000000-0008-0000-0900-000055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383</xdr:row>
          <xdr:rowOff>14288</xdr:rowOff>
        </xdr:from>
        <xdr:to>
          <xdr:col>3</xdr:col>
          <xdr:colOff>442913</xdr:colOff>
          <xdr:row>384</xdr:row>
          <xdr:rowOff>0</xdr:rowOff>
        </xdr:to>
        <xdr:sp macro="" textlink="">
          <xdr:nvSpPr>
            <xdr:cNvPr id="32598" name="Check Box 854" hidden="1">
              <a:extLst>
                <a:ext uri="{63B3BB69-23CF-44E3-9099-C40C66FF867C}">
                  <a14:compatExt spid="_x0000_s32598"/>
                </a:ext>
                <a:ext uri="{FF2B5EF4-FFF2-40B4-BE49-F238E27FC236}">
                  <a16:creationId xmlns:a16="http://schemas.microsoft.com/office/drawing/2014/main" xmlns="" id="{00000000-0008-0000-0900-000056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384</xdr:row>
          <xdr:rowOff>14288</xdr:rowOff>
        </xdr:from>
        <xdr:to>
          <xdr:col>3</xdr:col>
          <xdr:colOff>442913</xdr:colOff>
          <xdr:row>385</xdr:row>
          <xdr:rowOff>0</xdr:rowOff>
        </xdr:to>
        <xdr:sp macro="" textlink="">
          <xdr:nvSpPr>
            <xdr:cNvPr id="32599" name="Check Box 855" hidden="1">
              <a:extLst>
                <a:ext uri="{63B3BB69-23CF-44E3-9099-C40C66FF867C}">
                  <a14:compatExt spid="_x0000_s32599"/>
                </a:ext>
                <a:ext uri="{FF2B5EF4-FFF2-40B4-BE49-F238E27FC236}">
                  <a16:creationId xmlns:a16="http://schemas.microsoft.com/office/drawing/2014/main" xmlns="" id="{00000000-0008-0000-0900-000057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385</xdr:row>
          <xdr:rowOff>14288</xdr:rowOff>
        </xdr:from>
        <xdr:to>
          <xdr:col>3</xdr:col>
          <xdr:colOff>442913</xdr:colOff>
          <xdr:row>386</xdr:row>
          <xdr:rowOff>0</xdr:rowOff>
        </xdr:to>
        <xdr:sp macro="" textlink="">
          <xdr:nvSpPr>
            <xdr:cNvPr id="32600" name="Check Box 856" hidden="1">
              <a:extLst>
                <a:ext uri="{63B3BB69-23CF-44E3-9099-C40C66FF867C}">
                  <a14:compatExt spid="_x0000_s32600"/>
                </a:ext>
                <a:ext uri="{FF2B5EF4-FFF2-40B4-BE49-F238E27FC236}">
                  <a16:creationId xmlns:a16="http://schemas.microsoft.com/office/drawing/2014/main" xmlns="" id="{00000000-0008-0000-0900-000058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386</xdr:row>
          <xdr:rowOff>14288</xdr:rowOff>
        </xdr:from>
        <xdr:to>
          <xdr:col>3</xdr:col>
          <xdr:colOff>442913</xdr:colOff>
          <xdr:row>387</xdr:row>
          <xdr:rowOff>0</xdr:rowOff>
        </xdr:to>
        <xdr:sp macro="" textlink="">
          <xdr:nvSpPr>
            <xdr:cNvPr id="32601" name="Check Box 857" hidden="1">
              <a:extLst>
                <a:ext uri="{63B3BB69-23CF-44E3-9099-C40C66FF867C}">
                  <a14:compatExt spid="_x0000_s32601"/>
                </a:ext>
                <a:ext uri="{FF2B5EF4-FFF2-40B4-BE49-F238E27FC236}">
                  <a16:creationId xmlns:a16="http://schemas.microsoft.com/office/drawing/2014/main" xmlns="" id="{00000000-0008-0000-0900-000059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387</xdr:row>
          <xdr:rowOff>14288</xdr:rowOff>
        </xdr:from>
        <xdr:to>
          <xdr:col>3</xdr:col>
          <xdr:colOff>442913</xdr:colOff>
          <xdr:row>388</xdr:row>
          <xdr:rowOff>0</xdr:rowOff>
        </xdr:to>
        <xdr:sp macro="" textlink="">
          <xdr:nvSpPr>
            <xdr:cNvPr id="32602" name="Check Box 858" hidden="1">
              <a:extLst>
                <a:ext uri="{63B3BB69-23CF-44E3-9099-C40C66FF867C}">
                  <a14:compatExt spid="_x0000_s32602"/>
                </a:ext>
                <a:ext uri="{FF2B5EF4-FFF2-40B4-BE49-F238E27FC236}">
                  <a16:creationId xmlns:a16="http://schemas.microsoft.com/office/drawing/2014/main" xmlns="" id="{00000000-0008-0000-0900-00005A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388</xdr:row>
          <xdr:rowOff>14288</xdr:rowOff>
        </xdr:from>
        <xdr:to>
          <xdr:col>3</xdr:col>
          <xdr:colOff>442913</xdr:colOff>
          <xdr:row>389</xdr:row>
          <xdr:rowOff>0</xdr:rowOff>
        </xdr:to>
        <xdr:sp macro="" textlink="">
          <xdr:nvSpPr>
            <xdr:cNvPr id="32603" name="Check Box 859" hidden="1">
              <a:extLst>
                <a:ext uri="{63B3BB69-23CF-44E3-9099-C40C66FF867C}">
                  <a14:compatExt spid="_x0000_s32603"/>
                </a:ext>
                <a:ext uri="{FF2B5EF4-FFF2-40B4-BE49-F238E27FC236}">
                  <a16:creationId xmlns:a16="http://schemas.microsoft.com/office/drawing/2014/main" xmlns="" id="{00000000-0008-0000-0900-00005B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389</xdr:row>
          <xdr:rowOff>14288</xdr:rowOff>
        </xdr:from>
        <xdr:to>
          <xdr:col>3</xdr:col>
          <xdr:colOff>442913</xdr:colOff>
          <xdr:row>390</xdr:row>
          <xdr:rowOff>0</xdr:rowOff>
        </xdr:to>
        <xdr:sp macro="" textlink="">
          <xdr:nvSpPr>
            <xdr:cNvPr id="32604" name="Check Box 860" hidden="1">
              <a:extLst>
                <a:ext uri="{63B3BB69-23CF-44E3-9099-C40C66FF867C}">
                  <a14:compatExt spid="_x0000_s32604"/>
                </a:ext>
                <a:ext uri="{FF2B5EF4-FFF2-40B4-BE49-F238E27FC236}">
                  <a16:creationId xmlns:a16="http://schemas.microsoft.com/office/drawing/2014/main" xmlns="" id="{00000000-0008-0000-0900-00005C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33</xdr:row>
          <xdr:rowOff>14288</xdr:rowOff>
        </xdr:from>
        <xdr:to>
          <xdr:col>3</xdr:col>
          <xdr:colOff>442913</xdr:colOff>
          <xdr:row>34</xdr:row>
          <xdr:rowOff>38100</xdr:rowOff>
        </xdr:to>
        <xdr:sp macro="" textlink="">
          <xdr:nvSpPr>
            <xdr:cNvPr id="32606" name="Check Box 862" hidden="1">
              <a:extLst>
                <a:ext uri="{63B3BB69-23CF-44E3-9099-C40C66FF867C}">
                  <a14:compatExt spid="_x0000_s32606"/>
                </a:ext>
                <a:ext uri="{FF2B5EF4-FFF2-40B4-BE49-F238E27FC236}">
                  <a16:creationId xmlns:a16="http://schemas.microsoft.com/office/drawing/2014/main" xmlns="" id="{00000000-0008-0000-0900-00005E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36</xdr:row>
          <xdr:rowOff>304800</xdr:rowOff>
        </xdr:from>
        <xdr:to>
          <xdr:col>3</xdr:col>
          <xdr:colOff>495300</xdr:colOff>
          <xdr:row>37</xdr:row>
          <xdr:rowOff>342900</xdr:rowOff>
        </xdr:to>
        <xdr:sp macro="" textlink="">
          <xdr:nvSpPr>
            <xdr:cNvPr id="32738" name="Check Box 994" hidden="1">
              <a:extLst>
                <a:ext uri="{63B3BB69-23CF-44E3-9099-C40C66FF867C}">
                  <a14:compatExt spid="_x0000_s32738"/>
                </a:ext>
                <a:ext uri="{FF2B5EF4-FFF2-40B4-BE49-F238E27FC236}">
                  <a16:creationId xmlns:a16="http://schemas.microsoft.com/office/drawing/2014/main" xmlns="" id="{00000000-0008-0000-0900-0000E27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37</xdr:row>
          <xdr:rowOff>304800</xdr:rowOff>
        </xdr:from>
        <xdr:to>
          <xdr:col>3</xdr:col>
          <xdr:colOff>495300</xdr:colOff>
          <xdr:row>38</xdr:row>
          <xdr:rowOff>328613</xdr:rowOff>
        </xdr:to>
        <xdr:sp macro="" textlink="">
          <xdr:nvSpPr>
            <xdr:cNvPr id="38959" name="Check Box 1071" hidden="1">
              <a:extLst>
                <a:ext uri="{63B3BB69-23CF-44E3-9099-C40C66FF867C}">
                  <a14:compatExt spid="_x0000_s38959"/>
                </a:ext>
                <a:ext uri="{FF2B5EF4-FFF2-40B4-BE49-F238E27FC236}">
                  <a16:creationId xmlns:a16="http://schemas.microsoft.com/office/drawing/2014/main" xmlns="" id="{00000000-0008-0000-0900-00002F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38</xdr:row>
          <xdr:rowOff>319088</xdr:rowOff>
        </xdr:from>
        <xdr:to>
          <xdr:col>3</xdr:col>
          <xdr:colOff>495300</xdr:colOff>
          <xdr:row>39</xdr:row>
          <xdr:rowOff>342900</xdr:rowOff>
        </xdr:to>
        <xdr:sp macro="" textlink="">
          <xdr:nvSpPr>
            <xdr:cNvPr id="38960" name="Check Box 1072" hidden="1">
              <a:extLst>
                <a:ext uri="{63B3BB69-23CF-44E3-9099-C40C66FF867C}">
                  <a14:compatExt spid="_x0000_s38960"/>
                </a:ext>
                <a:ext uri="{FF2B5EF4-FFF2-40B4-BE49-F238E27FC236}">
                  <a16:creationId xmlns:a16="http://schemas.microsoft.com/office/drawing/2014/main" xmlns="" id="{00000000-0008-0000-0900-000030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39</xdr:row>
          <xdr:rowOff>304800</xdr:rowOff>
        </xdr:from>
        <xdr:to>
          <xdr:col>3</xdr:col>
          <xdr:colOff>495300</xdr:colOff>
          <xdr:row>40</xdr:row>
          <xdr:rowOff>328613</xdr:rowOff>
        </xdr:to>
        <xdr:sp macro="" textlink="">
          <xdr:nvSpPr>
            <xdr:cNvPr id="38961" name="Check Box 1073" hidden="1">
              <a:extLst>
                <a:ext uri="{63B3BB69-23CF-44E3-9099-C40C66FF867C}">
                  <a14:compatExt spid="_x0000_s38961"/>
                </a:ext>
                <a:ext uri="{FF2B5EF4-FFF2-40B4-BE49-F238E27FC236}">
                  <a16:creationId xmlns:a16="http://schemas.microsoft.com/office/drawing/2014/main" xmlns="" id="{00000000-0008-0000-0900-00003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40</xdr:row>
          <xdr:rowOff>319088</xdr:rowOff>
        </xdr:from>
        <xdr:to>
          <xdr:col>3</xdr:col>
          <xdr:colOff>495300</xdr:colOff>
          <xdr:row>41</xdr:row>
          <xdr:rowOff>342900</xdr:rowOff>
        </xdr:to>
        <xdr:sp macro="" textlink="">
          <xdr:nvSpPr>
            <xdr:cNvPr id="38963" name="Check Box 1075" hidden="1">
              <a:extLst>
                <a:ext uri="{63B3BB69-23CF-44E3-9099-C40C66FF867C}">
                  <a14:compatExt spid="_x0000_s38963"/>
                </a:ext>
                <a:ext uri="{FF2B5EF4-FFF2-40B4-BE49-F238E27FC236}">
                  <a16:creationId xmlns:a16="http://schemas.microsoft.com/office/drawing/2014/main" xmlns="" id="{00000000-0008-0000-0900-00003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41</xdr:row>
          <xdr:rowOff>304800</xdr:rowOff>
        </xdr:from>
        <xdr:to>
          <xdr:col>3</xdr:col>
          <xdr:colOff>495300</xdr:colOff>
          <xdr:row>42</xdr:row>
          <xdr:rowOff>328613</xdr:rowOff>
        </xdr:to>
        <xdr:sp macro="" textlink="">
          <xdr:nvSpPr>
            <xdr:cNvPr id="38965" name="Check Box 1077" hidden="1">
              <a:extLst>
                <a:ext uri="{63B3BB69-23CF-44E3-9099-C40C66FF867C}">
                  <a14:compatExt spid="_x0000_s38965"/>
                </a:ext>
                <a:ext uri="{FF2B5EF4-FFF2-40B4-BE49-F238E27FC236}">
                  <a16:creationId xmlns:a16="http://schemas.microsoft.com/office/drawing/2014/main" xmlns="" id="{00000000-0008-0000-0900-00003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42</xdr:row>
          <xdr:rowOff>319088</xdr:rowOff>
        </xdr:from>
        <xdr:to>
          <xdr:col>3</xdr:col>
          <xdr:colOff>495300</xdr:colOff>
          <xdr:row>43</xdr:row>
          <xdr:rowOff>342900</xdr:rowOff>
        </xdr:to>
        <xdr:sp macro="" textlink="">
          <xdr:nvSpPr>
            <xdr:cNvPr id="38967" name="Check Box 1079" hidden="1">
              <a:extLst>
                <a:ext uri="{63B3BB69-23CF-44E3-9099-C40C66FF867C}">
                  <a14:compatExt spid="_x0000_s38967"/>
                </a:ext>
                <a:ext uri="{FF2B5EF4-FFF2-40B4-BE49-F238E27FC236}">
                  <a16:creationId xmlns:a16="http://schemas.microsoft.com/office/drawing/2014/main" xmlns="" id="{00000000-0008-0000-0900-00003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43</xdr:row>
          <xdr:rowOff>342900</xdr:rowOff>
        </xdr:from>
        <xdr:to>
          <xdr:col>3</xdr:col>
          <xdr:colOff>495300</xdr:colOff>
          <xdr:row>44</xdr:row>
          <xdr:rowOff>357188</xdr:rowOff>
        </xdr:to>
        <xdr:sp macro="" textlink="">
          <xdr:nvSpPr>
            <xdr:cNvPr id="38969" name="Check Box 1081" hidden="1">
              <a:extLst>
                <a:ext uri="{63B3BB69-23CF-44E3-9099-C40C66FF867C}">
                  <a14:compatExt spid="_x0000_s38969"/>
                </a:ext>
                <a:ext uri="{FF2B5EF4-FFF2-40B4-BE49-F238E27FC236}">
                  <a16:creationId xmlns:a16="http://schemas.microsoft.com/office/drawing/2014/main" xmlns="" id="{00000000-0008-0000-0900-00003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44</xdr:row>
          <xdr:rowOff>366713</xdr:rowOff>
        </xdr:from>
        <xdr:to>
          <xdr:col>3</xdr:col>
          <xdr:colOff>495300</xdr:colOff>
          <xdr:row>45</xdr:row>
          <xdr:rowOff>342900</xdr:rowOff>
        </xdr:to>
        <xdr:sp macro="" textlink="">
          <xdr:nvSpPr>
            <xdr:cNvPr id="38971" name="Check Box 1083" hidden="1">
              <a:extLst>
                <a:ext uri="{63B3BB69-23CF-44E3-9099-C40C66FF867C}">
                  <a14:compatExt spid="_x0000_s38971"/>
                </a:ext>
                <a:ext uri="{FF2B5EF4-FFF2-40B4-BE49-F238E27FC236}">
                  <a16:creationId xmlns:a16="http://schemas.microsoft.com/office/drawing/2014/main" xmlns="" id="{00000000-0008-0000-0900-00003B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45</xdr:row>
          <xdr:rowOff>304800</xdr:rowOff>
        </xdr:from>
        <xdr:to>
          <xdr:col>3</xdr:col>
          <xdr:colOff>495300</xdr:colOff>
          <xdr:row>46</xdr:row>
          <xdr:rowOff>328613</xdr:rowOff>
        </xdr:to>
        <xdr:sp macro="" textlink="">
          <xdr:nvSpPr>
            <xdr:cNvPr id="38973" name="Check Box 1085" hidden="1">
              <a:extLst>
                <a:ext uri="{63B3BB69-23CF-44E3-9099-C40C66FF867C}">
                  <a14:compatExt spid="_x0000_s38973"/>
                </a:ext>
                <a:ext uri="{FF2B5EF4-FFF2-40B4-BE49-F238E27FC236}">
                  <a16:creationId xmlns:a16="http://schemas.microsoft.com/office/drawing/2014/main" xmlns="" id="{00000000-0008-0000-0900-00003D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46</xdr:row>
          <xdr:rowOff>304800</xdr:rowOff>
        </xdr:from>
        <xdr:to>
          <xdr:col>3</xdr:col>
          <xdr:colOff>495300</xdr:colOff>
          <xdr:row>47</xdr:row>
          <xdr:rowOff>328613</xdr:rowOff>
        </xdr:to>
        <xdr:sp macro="" textlink="">
          <xdr:nvSpPr>
            <xdr:cNvPr id="38975" name="Check Box 1087" hidden="1">
              <a:extLst>
                <a:ext uri="{63B3BB69-23CF-44E3-9099-C40C66FF867C}">
                  <a14:compatExt spid="_x0000_s38975"/>
                </a:ext>
                <a:ext uri="{FF2B5EF4-FFF2-40B4-BE49-F238E27FC236}">
                  <a16:creationId xmlns:a16="http://schemas.microsoft.com/office/drawing/2014/main" xmlns="" id="{00000000-0008-0000-0900-00003F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47</xdr:row>
          <xdr:rowOff>319088</xdr:rowOff>
        </xdr:from>
        <xdr:to>
          <xdr:col>3</xdr:col>
          <xdr:colOff>495300</xdr:colOff>
          <xdr:row>48</xdr:row>
          <xdr:rowOff>342900</xdr:rowOff>
        </xdr:to>
        <xdr:sp macro="" textlink="">
          <xdr:nvSpPr>
            <xdr:cNvPr id="38977" name="Check Box 1089" hidden="1">
              <a:extLst>
                <a:ext uri="{63B3BB69-23CF-44E3-9099-C40C66FF867C}">
                  <a14:compatExt spid="_x0000_s38977"/>
                </a:ext>
                <a:ext uri="{FF2B5EF4-FFF2-40B4-BE49-F238E27FC236}">
                  <a16:creationId xmlns:a16="http://schemas.microsoft.com/office/drawing/2014/main" xmlns="" id="{00000000-0008-0000-0900-00004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48</xdr:row>
          <xdr:rowOff>357188</xdr:rowOff>
        </xdr:from>
        <xdr:to>
          <xdr:col>3</xdr:col>
          <xdr:colOff>495300</xdr:colOff>
          <xdr:row>49</xdr:row>
          <xdr:rowOff>366713</xdr:rowOff>
        </xdr:to>
        <xdr:sp macro="" textlink="">
          <xdr:nvSpPr>
            <xdr:cNvPr id="38979" name="Check Box 1091" hidden="1">
              <a:extLst>
                <a:ext uri="{63B3BB69-23CF-44E3-9099-C40C66FF867C}">
                  <a14:compatExt spid="_x0000_s38979"/>
                </a:ext>
                <a:ext uri="{FF2B5EF4-FFF2-40B4-BE49-F238E27FC236}">
                  <a16:creationId xmlns:a16="http://schemas.microsoft.com/office/drawing/2014/main" xmlns="" id="{00000000-0008-0000-0900-00004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49</xdr:row>
          <xdr:rowOff>366713</xdr:rowOff>
        </xdr:from>
        <xdr:to>
          <xdr:col>3</xdr:col>
          <xdr:colOff>495300</xdr:colOff>
          <xdr:row>50</xdr:row>
          <xdr:rowOff>342900</xdr:rowOff>
        </xdr:to>
        <xdr:sp macro="" textlink="">
          <xdr:nvSpPr>
            <xdr:cNvPr id="38981" name="Check Box 1093" hidden="1">
              <a:extLst>
                <a:ext uri="{63B3BB69-23CF-44E3-9099-C40C66FF867C}">
                  <a14:compatExt spid="_x0000_s38981"/>
                </a:ext>
                <a:ext uri="{FF2B5EF4-FFF2-40B4-BE49-F238E27FC236}">
                  <a16:creationId xmlns:a16="http://schemas.microsoft.com/office/drawing/2014/main" xmlns="" id="{00000000-0008-0000-0900-00004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54</xdr:row>
          <xdr:rowOff>0</xdr:rowOff>
        </xdr:from>
        <xdr:to>
          <xdr:col>3</xdr:col>
          <xdr:colOff>495300</xdr:colOff>
          <xdr:row>54</xdr:row>
          <xdr:rowOff>328613</xdr:rowOff>
        </xdr:to>
        <xdr:sp macro="" textlink="">
          <xdr:nvSpPr>
            <xdr:cNvPr id="38986" name="Check Box 1098" hidden="1">
              <a:extLst>
                <a:ext uri="{63B3BB69-23CF-44E3-9099-C40C66FF867C}">
                  <a14:compatExt spid="_x0000_s38986"/>
                </a:ext>
                <a:ext uri="{FF2B5EF4-FFF2-40B4-BE49-F238E27FC236}">
                  <a16:creationId xmlns:a16="http://schemas.microsoft.com/office/drawing/2014/main" xmlns="" id="{00000000-0008-0000-0900-00004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55</xdr:row>
          <xdr:rowOff>0</xdr:rowOff>
        </xdr:from>
        <xdr:to>
          <xdr:col>3</xdr:col>
          <xdr:colOff>495300</xdr:colOff>
          <xdr:row>55</xdr:row>
          <xdr:rowOff>328613</xdr:rowOff>
        </xdr:to>
        <xdr:sp macro="" textlink="">
          <xdr:nvSpPr>
            <xdr:cNvPr id="38987" name="Check Box 1099" hidden="1">
              <a:extLst>
                <a:ext uri="{63B3BB69-23CF-44E3-9099-C40C66FF867C}">
                  <a14:compatExt spid="_x0000_s38987"/>
                </a:ext>
                <a:ext uri="{FF2B5EF4-FFF2-40B4-BE49-F238E27FC236}">
                  <a16:creationId xmlns:a16="http://schemas.microsoft.com/office/drawing/2014/main" xmlns="" id="{00000000-0008-0000-0900-00004B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88</xdr:row>
          <xdr:rowOff>14288</xdr:rowOff>
        </xdr:from>
        <xdr:to>
          <xdr:col>3</xdr:col>
          <xdr:colOff>442913</xdr:colOff>
          <xdr:row>89</xdr:row>
          <xdr:rowOff>0</xdr:rowOff>
        </xdr:to>
        <xdr:sp macro="" textlink="">
          <xdr:nvSpPr>
            <xdr:cNvPr id="38994" name="Check Box 1106" hidden="1">
              <a:extLst>
                <a:ext uri="{63B3BB69-23CF-44E3-9099-C40C66FF867C}">
                  <a14:compatExt spid="_x0000_s38994"/>
                </a:ext>
                <a:ext uri="{FF2B5EF4-FFF2-40B4-BE49-F238E27FC236}">
                  <a16:creationId xmlns:a16="http://schemas.microsoft.com/office/drawing/2014/main" xmlns="" id="{00000000-0008-0000-0900-00005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89</xdr:row>
          <xdr:rowOff>14288</xdr:rowOff>
        </xdr:from>
        <xdr:to>
          <xdr:col>3</xdr:col>
          <xdr:colOff>442913</xdr:colOff>
          <xdr:row>90</xdr:row>
          <xdr:rowOff>0</xdr:rowOff>
        </xdr:to>
        <xdr:sp macro="" textlink="">
          <xdr:nvSpPr>
            <xdr:cNvPr id="38995" name="Check Box 1107" hidden="1">
              <a:extLst>
                <a:ext uri="{63B3BB69-23CF-44E3-9099-C40C66FF867C}">
                  <a14:compatExt spid="_x0000_s38995"/>
                </a:ext>
                <a:ext uri="{FF2B5EF4-FFF2-40B4-BE49-F238E27FC236}">
                  <a16:creationId xmlns:a16="http://schemas.microsoft.com/office/drawing/2014/main" xmlns="" id="{00000000-0008-0000-0900-00005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90</xdr:row>
          <xdr:rowOff>14288</xdr:rowOff>
        </xdr:from>
        <xdr:to>
          <xdr:col>3</xdr:col>
          <xdr:colOff>442913</xdr:colOff>
          <xdr:row>91</xdr:row>
          <xdr:rowOff>0</xdr:rowOff>
        </xdr:to>
        <xdr:sp macro="" textlink="">
          <xdr:nvSpPr>
            <xdr:cNvPr id="38996" name="Check Box 1108" hidden="1">
              <a:extLst>
                <a:ext uri="{63B3BB69-23CF-44E3-9099-C40C66FF867C}">
                  <a14:compatExt spid="_x0000_s38996"/>
                </a:ext>
                <a:ext uri="{FF2B5EF4-FFF2-40B4-BE49-F238E27FC236}">
                  <a16:creationId xmlns:a16="http://schemas.microsoft.com/office/drawing/2014/main" xmlns="" id="{00000000-0008-0000-0900-00005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91</xdr:row>
          <xdr:rowOff>14288</xdr:rowOff>
        </xdr:from>
        <xdr:to>
          <xdr:col>3</xdr:col>
          <xdr:colOff>442913</xdr:colOff>
          <xdr:row>92</xdr:row>
          <xdr:rowOff>0</xdr:rowOff>
        </xdr:to>
        <xdr:sp macro="" textlink="">
          <xdr:nvSpPr>
            <xdr:cNvPr id="38997" name="Check Box 1109" hidden="1">
              <a:extLst>
                <a:ext uri="{63B3BB69-23CF-44E3-9099-C40C66FF867C}">
                  <a14:compatExt spid="_x0000_s38997"/>
                </a:ext>
                <a:ext uri="{FF2B5EF4-FFF2-40B4-BE49-F238E27FC236}">
                  <a16:creationId xmlns:a16="http://schemas.microsoft.com/office/drawing/2014/main" xmlns="" id="{00000000-0008-0000-0900-00005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92</xdr:row>
          <xdr:rowOff>14288</xdr:rowOff>
        </xdr:from>
        <xdr:to>
          <xdr:col>3</xdr:col>
          <xdr:colOff>442913</xdr:colOff>
          <xdr:row>93</xdr:row>
          <xdr:rowOff>0</xdr:rowOff>
        </xdr:to>
        <xdr:sp macro="" textlink="">
          <xdr:nvSpPr>
            <xdr:cNvPr id="38998" name="Check Box 1110" hidden="1">
              <a:extLst>
                <a:ext uri="{63B3BB69-23CF-44E3-9099-C40C66FF867C}">
                  <a14:compatExt spid="_x0000_s38998"/>
                </a:ext>
                <a:ext uri="{FF2B5EF4-FFF2-40B4-BE49-F238E27FC236}">
                  <a16:creationId xmlns:a16="http://schemas.microsoft.com/office/drawing/2014/main" xmlns="" id="{00000000-0008-0000-0900-00005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93</xdr:row>
          <xdr:rowOff>14288</xdr:rowOff>
        </xdr:from>
        <xdr:to>
          <xdr:col>3</xdr:col>
          <xdr:colOff>442913</xdr:colOff>
          <xdr:row>94</xdr:row>
          <xdr:rowOff>0</xdr:rowOff>
        </xdr:to>
        <xdr:sp macro="" textlink="">
          <xdr:nvSpPr>
            <xdr:cNvPr id="38999" name="Check Box 1111" hidden="1">
              <a:extLst>
                <a:ext uri="{63B3BB69-23CF-44E3-9099-C40C66FF867C}">
                  <a14:compatExt spid="_x0000_s38999"/>
                </a:ext>
                <a:ext uri="{FF2B5EF4-FFF2-40B4-BE49-F238E27FC236}">
                  <a16:creationId xmlns:a16="http://schemas.microsoft.com/office/drawing/2014/main" xmlns="" id="{00000000-0008-0000-0900-00005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131</xdr:row>
          <xdr:rowOff>14288</xdr:rowOff>
        </xdr:from>
        <xdr:to>
          <xdr:col>3</xdr:col>
          <xdr:colOff>457200</xdr:colOff>
          <xdr:row>132</xdr:row>
          <xdr:rowOff>0</xdr:rowOff>
        </xdr:to>
        <xdr:sp macro="" textlink="">
          <xdr:nvSpPr>
            <xdr:cNvPr id="39008" name="Check Box 1120" hidden="1">
              <a:extLst>
                <a:ext uri="{63B3BB69-23CF-44E3-9099-C40C66FF867C}">
                  <a14:compatExt spid="_x0000_s39008"/>
                </a:ext>
                <a:ext uri="{FF2B5EF4-FFF2-40B4-BE49-F238E27FC236}">
                  <a16:creationId xmlns:a16="http://schemas.microsoft.com/office/drawing/2014/main" xmlns="" id="{00000000-0008-0000-0900-000060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132</xdr:row>
          <xdr:rowOff>14288</xdr:rowOff>
        </xdr:from>
        <xdr:to>
          <xdr:col>3</xdr:col>
          <xdr:colOff>457200</xdr:colOff>
          <xdr:row>133</xdr:row>
          <xdr:rowOff>0</xdr:rowOff>
        </xdr:to>
        <xdr:sp macro="" textlink="">
          <xdr:nvSpPr>
            <xdr:cNvPr id="39009" name="Check Box 1121" hidden="1">
              <a:extLst>
                <a:ext uri="{63B3BB69-23CF-44E3-9099-C40C66FF867C}">
                  <a14:compatExt spid="_x0000_s39009"/>
                </a:ext>
                <a:ext uri="{FF2B5EF4-FFF2-40B4-BE49-F238E27FC236}">
                  <a16:creationId xmlns:a16="http://schemas.microsoft.com/office/drawing/2014/main" xmlns="" id="{00000000-0008-0000-0900-00006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133</xdr:row>
          <xdr:rowOff>14288</xdr:rowOff>
        </xdr:from>
        <xdr:to>
          <xdr:col>3</xdr:col>
          <xdr:colOff>457200</xdr:colOff>
          <xdr:row>134</xdr:row>
          <xdr:rowOff>0</xdr:rowOff>
        </xdr:to>
        <xdr:sp macro="" textlink="">
          <xdr:nvSpPr>
            <xdr:cNvPr id="39010" name="Check Box 1122" hidden="1">
              <a:extLst>
                <a:ext uri="{63B3BB69-23CF-44E3-9099-C40C66FF867C}">
                  <a14:compatExt spid="_x0000_s39010"/>
                </a:ext>
                <a:ext uri="{FF2B5EF4-FFF2-40B4-BE49-F238E27FC236}">
                  <a16:creationId xmlns:a16="http://schemas.microsoft.com/office/drawing/2014/main" xmlns="" id="{00000000-0008-0000-0900-00006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134</xdr:row>
          <xdr:rowOff>14288</xdr:rowOff>
        </xdr:from>
        <xdr:to>
          <xdr:col>3</xdr:col>
          <xdr:colOff>457200</xdr:colOff>
          <xdr:row>135</xdr:row>
          <xdr:rowOff>0</xdr:rowOff>
        </xdr:to>
        <xdr:sp macro="" textlink="">
          <xdr:nvSpPr>
            <xdr:cNvPr id="39011" name="Check Box 1123" hidden="1">
              <a:extLst>
                <a:ext uri="{63B3BB69-23CF-44E3-9099-C40C66FF867C}">
                  <a14:compatExt spid="_x0000_s39011"/>
                </a:ext>
                <a:ext uri="{FF2B5EF4-FFF2-40B4-BE49-F238E27FC236}">
                  <a16:creationId xmlns:a16="http://schemas.microsoft.com/office/drawing/2014/main" xmlns="" id="{00000000-0008-0000-0900-00006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135</xdr:row>
          <xdr:rowOff>14288</xdr:rowOff>
        </xdr:from>
        <xdr:to>
          <xdr:col>3</xdr:col>
          <xdr:colOff>457200</xdr:colOff>
          <xdr:row>136</xdr:row>
          <xdr:rowOff>0</xdr:rowOff>
        </xdr:to>
        <xdr:sp macro="" textlink="">
          <xdr:nvSpPr>
            <xdr:cNvPr id="39012" name="Check Box 1124" hidden="1">
              <a:extLst>
                <a:ext uri="{63B3BB69-23CF-44E3-9099-C40C66FF867C}">
                  <a14:compatExt spid="_x0000_s39012"/>
                </a:ext>
                <a:ext uri="{FF2B5EF4-FFF2-40B4-BE49-F238E27FC236}">
                  <a16:creationId xmlns:a16="http://schemas.microsoft.com/office/drawing/2014/main" xmlns="" id="{00000000-0008-0000-0900-00006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136</xdr:row>
          <xdr:rowOff>14288</xdr:rowOff>
        </xdr:from>
        <xdr:to>
          <xdr:col>3</xdr:col>
          <xdr:colOff>457200</xdr:colOff>
          <xdr:row>137</xdr:row>
          <xdr:rowOff>0</xdr:rowOff>
        </xdr:to>
        <xdr:sp macro="" textlink="">
          <xdr:nvSpPr>
            <xdr:cNvPr id="39013" name="Check Box 1125" hidden="1">
              <a:extLst>
                <a:ext uri="{63B3BB69-23CF-44E3-9099-C40C66FF867C}">
                  <a14:compatExt spid="_x0000_s39013"/>
                </a:ext>
                <a:ext uri="{FF2B5EF4-FFF2-40B4-BE49-F238E27FC236}">
                  <a16:creationId xmlns:a16="http://schemas.microsoft.com/office/drawing/2014/main" xmlns="" id="{00000000-0008-0000-0900-00006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137</xdr:row>
          <xdr:rowOff>14288</xdr:rowOff>
        </xdr:from>
        <xdr:to>
          <xdr:col>3</xdr:col>
          <xdr:colOff>457200</xdr:colOff>
          <xdr:row>138</xdr:row>
          <xdr:rowOff>0</xdr:rowOff>
        </xdr:to>
        <xdr:sp macro="" textlink="">
          <xdr:nvSpPr>
            <xdr:cNvPr id="39014" name="Check Box 1126" hidden="1">
              <a:extLst>
                <a:ext uri="{63B3BB69-23CF-44E3-9099-C40C66FF867C}">
                  <a14:compatExt spid="_x0000_s39014"/>
                </a:ext>
                <a:ext uri="{FF2B5EF4-FFF2-40B4-BE49-F238E27FC236}">
                  <a16:creationId xmlns:a16="http://schemas.microsoft.com/office/drawing/2014/main" xmlns="" id="{00000000-0008-0000-0900-00006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138</xdr:row>
          <xdr:rowOff>14288</xdr:rowOff>
        </xdr:from>
        <xdr:to>
          <xdr:col>3</xdr:col>
          <xdr:colOff>457200</xdr:colOff>
          <xdr:row>139</xdr:row>
          <xdr:rowOff>0</xdr:rowOff>
        </xdr:to>
        <xdr:sp macro="" textlink="">
          <xdr:nvSpPr>
            <xdr:cNvPr id="39015" name="Check Box 1127" hidden="1">
              <a:extLst>
                <a:ext uri="{63B3BB69-23CF-44E3-9099-C40C66FF867C}">
                  <a14:compatExt spid="_x0000_s39015"/>
                </a:ext>
                <a:ext uri="{FF2B5EF4-FFF2-40B4-BE49-F238E27FC236}">
                  <a16:creationId xmlns:a16="http://schemas.microsoft.com/office/drawing/2014/main" xmlns="" id="{00000000-0008-0000-0900-00006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142</xdr:row>
          <xdr:rowOff>14288</xdr:rowOff>
        </xdr:from>
        <xdr:to>
          <xdr:col>3</xdr:col>
          <xdr:colOff>457200</xdr:colOff>
          <xdr:row>143</xdr:row>
          <xdr:rowOff>0</xdr:rowOff>
        </xdr:to>
        <xdr:sp macro="" textlink="">
          <xdr:nvSpPr>
            <xdr:cNvPr id="39025" name="Check Box 1137" hidden="1">
              <a:extLst>
                <a:ext uri="{63B3BB69-23CF-44E3-9099-C40C66FF867C}">
                  <a14:compatExt spid="_x0000_s39025"/>
                </a:ext>
                <a:ext uri="{FF2B5EF4-FFF2-40B4-BE49-F238E27FC236}">
                  <a16:creationId xmlns:a16="http://schemas.microsoft.com/office/drawing/2014/main" xmlns="" id="{00000000-0008-0000-0900-00007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143</xdr:row>
          <xdr:rowOff>14288</xdr:rowOff>
        </xdr:from>
        <xdr:to>
          <xdr:col>3</xdr:col>
          <xdr:colOff>457200</xdr:colOff>
          <xdr:row>144</xdr:row>
          <xdr:rowOff>0</xdr:rowOff>
        </xdr:to>
        <xdr:sp macro="" textlink="">
          <xdr:nvSpPr>
            <xdr:cNvPr id="39026" name="Check Box 1138" hidden="1">
              <a:extLst>
                <a:ext uri="{63B3BB69-23CF-44E3-9099-C40C66FF867C}">
                  <a14:compatExt spid="_x0000_s39026"/>
                </a:ext>
                <a:ext uri="{FF2B5EF4-FFF2-40B4-BE49-F238E27FC236}">
                  <a16:creationId xmlns:a16="http://schemas.microsoft.com/office/drawing/2014/main" xmlns="" id="{00000000-0008-0000-0900-00007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144</xdr:row>
          <xdr:rowOff>14288</xdr:rowOff>
        </xdr:from>
        <xdr:to>
          <xdr:col>3</xdr:col>
          <xdr:colOff>457200</xdr:colOff>
          <xdr:row>145</xdr:row>
          <xdr:rowOff>0</xdr:rowOff>
        </xdr:to>
        <xdr:sp macro="" textlink="">
          <xdr:nvSpPr>
            <xdr:cNvPr id="39027" name="Check Box 1139" hidden="1">
              <a:extLst>
                <a:ext uri="{63B3BB69-23CF-44E3-9099-C40C66FF867C}">
                  <a14:compatExt spid="_x0000_s39027"/>
                </a:ext>
                <a:ext uri="{FF2B5EF4-FFF2-40B4-BE49-F238E27FC236}">
                  <a16:creationId xmlns:a16="http://schemas.microsoft.com/office/drawing/2014/main" xmlns="" id="{00000000-0008-0000-0900-00007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145</xdr:row>
          <xdr:rowOff>14288</xdr:rowOff>
        </xdr:from>
        <xdr:to>
          <xdr:col>3</xdr:col>
          <xdr:colOff>457200</xdr:colOff>
          <xdr:row>146</xdr:row>
          <xdr:rowOff>0</xdr:rowOff>
        </xdr:to>
        <xdr:sp macro="" textlink="">
          <xdr:nvSpPr>
            <xdr:cNvPr id="39028" name="Check Box 1140" hidden="1">
              <a:extLst>
                <a:ext uri="{63B3BB69-23CF-44E3-9099-C40C66FF867C}">
                  <a14:compatExt spid="_x0000_s39028"/>
                </a:ext>
                <a:ext uri="{FF2B5EF4-FFF2-40B4-BE49-F238E27FC236}">
                  <a16:creationId xmlns:a16="http://schemas.microsoft.com/office/drawing/2014/main" xmlns="" id="{00000000-0008-0000-0900-00007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146</xdr:row>
          <xdr:rowOff>14288</xdr:rowOff>
        </xdr:from>
        <xdr:to>
          <xdr:col>3</xdr:col>
          <xdr:colOff>457200</xdr:colOff>
          <xdr:row>147</xdr:row>
          <xdr:rowOff>0</xdr:rowOff>
        </xdr:to>
        <xdr:sp macro="" textlink="">
          <xdr:nvSpPr>
            <xdr:cNvPr id="39029" name="Check Box 1141" hidden="1">
              <a:extLst>
                <a:ext uri="{63B3BB69-23CF-44E3-9099-C40C66FF867C}">
                  <a14:compatExt spid="_x0000_s39029"/>
                </a:ext>
                <a:ext uri="{FF2B5EF4-FFF2-40B4-BE49-F238E27FC236}">
                  <a16:creationId xmlns:a16="http://schemas.microsoft.com/office/drawing/2014/main" xmlns="" id="{00000000-0008-0000-0900-00007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147</xdr:row>
          <xdr:rowOff>14288</xdr:rowOff>
        </xdr:from>
        <xdr:to>
          <xdr:col>3</xdr:col>
          <xdr:colOff>457200</xdr:colOff>
          <xdr:row>148</xdr:row>
          <xdr:rowOff>0</xdr:rowOff>
        </xdr:to>
        <xdr:sp macro="" textlink="">
          <xdr:nvSpPr>
            <xdr:cNvPr id="39030" name="Check Box 1142" hidden="1">
              <a:extLst>
                <a:ext uri="{63B3BB69-23CF-44E3-9099-C40C66FF867C}">
                  <a14:compatExt spid="_x0000_s39030"/>
                </a:ext>
                <a:ext uri="{FF2B5EF4-FFF2-40B4-BE49-F238E27FC236}">
                  <a16:creationId xmlns:a16="http://schemas.microsoft.com/office/drawing/2014/main" xmlns="" id="{00000000-0008-0000-0900-00007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148</xdr:row>
          <xdr:rowOff>14288</xdr:rowOff>
        </xdr:from>
        <xdr:to>
          <xdr:col>3</xdr:col>
          <xdr:colOff>457200</xdr:colOff>
          <xdr:row>149</xdr:row>
          <xdr:rowOff>0</xdr:rowOff>
        </xdr:to>
        <xdr:sp macro="" textlink="">
          <xdr:nvSpPr>
            <xdr:cNvPr id="39031" name="Check Box 1143" hidden="1">
              <a:extLst>
                <a:ext uri="{63B3BB69-23CF-44E3-9099-C40C66FF867C}">
                  <a14:compatExt spid="_x0000_s39031"/>
                </a:ext>
                <a:ext uri="{FF2B5EF4-FFF2-40B4-BE49-F238E27FC236}">
                  <a16:creationId xmlns:a16="http://schemas.microsoft.com/office/drawing/2014/main" xmlns="" id="{00000000-0008-0000-0900-00007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149</xdr:row>
          <xdr:rowOff>14288</xdr:rowOff>
        </xdr:from>
        <xdr:to>
          <xdr:col>3</xdr:col>
          <xdr:colOff>457200</xdr:colOff>
          <xdr:row>150</xdr:row>
          <xdr:rowOff>0</xdr:rowOff>
        </xdr:to>
        <xdr:sp macro="" textlink="">
          <xdr:nvSpPr>
            <xdr:cNvPr id="39032" name="Check Box 1144" hidden="1">
              <a:extLst>
                <a:ext uri="{63B3BB69-23CF-44E3-9099-C40C66FF867C}">
                  <a14:compatExt spid="_x0000_s39032"/>
                </a:ext>
                <a:ext uri="{FF2B5EF4-FFF2-40B4-BE49-F238E27FC236}">
                  <a16:creationId xmlns:a16="http://schemas.microsoft.com/office/drawing/2014/main" xmlns="" id="{00000000-0008-0000-0900-00007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150</xdr:row>
          <xdr:rowOff>14288</xdr:rowOff>
        </xdr:from>
        <xdr:to>
          <xdr:col>3</xdr:col>
          <xdr:colOff>457200</xdr:colOff>
          <xdr:row>151</xdr:row>
          <xdr:rowOff>0</xdr:rowOff>
        </xdr:to>
        <xdr:sp macro="" textlink="">
          <xdr:nvSpPr>
            <xdr:cNvPr id="39033" name="Check Box 1145" hidden="1">
              <a:extLst>
                <a:ext uri="{63B3BB69-23CF-44E3-9099-C40C66FF867C}">
                  <a14:compatExt spid="_x0000_s39033"/>
                </a:ext>
                <a:ext uri="{FF2B5EF4-FFF2-40B4-BE49-F238E27FC236}">
                  <a16:creationId xmlns:a16="http://schemas.microsoft.com/office/drawing/2014/main" xmlns="" id="{00000000-0008-0000-0900-00007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154</xdr:row>
          <xdr:rowOff>14288</xdr:rowOff>
        </xdr:from>
        <xdr:to>
          <xdr:col>3</xdr:col>
          <xdr:colOff>457200</xdr:colOff>
          <xdr:row>155</xdr:row>
          <xdr:rowOff>0</xdr:rowOff>
        </xdr:to>
        <xdr:sp macro="" textlink="">
          <xdr:nvSpPr>
            <xdr:cNvPr id="39047" name="Check Box 1159" hidden="1">
              <a:extLst>
                <a:ext uri="{63B3BB69-23CF-44E3-9099-C40C66FF867C}">
                  <a14:compatExt spid="_x0000_s39047"/>
                </a:ext>
                <a:ext uri="{FF2B5EF4-FFF2-40B4-BE49-F238E27FC236}">
                  <a16:creationId xmlns:a16="http://schemas.microsoft.com/office/drawing/2014/main" xmlns="" id="{00000000-0008-0000-0900-00008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155</xdr:row>
          <xdr:rowOff>14288</xdr:rowOff>
        </xdr:from>
        <xdr:to>
          <xdr:col>3</xdr:col>
          <xdr:colOff>457200</xdr:colOff>
          <xdr:row>156</xdr:row>
          <xdr:rowOff>0</xdr:rowOff>
        </xdr:to>
        <xdr:sp macro="" textlink="">
          <xdr:nvSpPr>
            <xdr:cNvPr id="39048" name="Check Box 1160" hidden="1">
              <a:extLst>
                <a:ext uri="{63B3BB69-23CF-44E3-9099-C40C66FF867C}">
                  <a14:compatExt spid="_x0000_s39048"/>
                </a:ext>
                <a:ext uri="{FF2B5EF4-FFF2-40B4-BE49-F238E27FC236}">
                  <a16:creationId xmlns:a16="http://schemas.microsoft.com/office/drawing/2014/main" xmlns="" id="{00000000-0008-0000-0900-00008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156</xdr:row>
          <xdr:rowOff>14288</xdr:rowOff>
        </xdr:from>
        <xdr:to>
          <xdr:col>3</xdr:col>
          <xdr:colOff>457200</xdr:colOff>
          <xdr:row>157</xdr:row>
          <xdr:rowOff>0</xdr:rowOff>
        </xdr:to>
        <xdr:sp macro="" textlink="">
          <xdr:nvSpPr>
            <xdr:cNvPr id="39049" name="Check Box 1161" hidden="1">
              <a:extLst>
                <a:ext uri="{63B3BB69-23CF-44E3-9099-C40C66FF867C}">
                  <a14:compatExt spid="_x0000_s39049"/>
                </a:ext>
                <a:ext uri="{FF2B5EF4-FFF2-40B4-BE49-F238E27FC236}">
                  <a16:creationId xmlns:a16="http://schemas.microsoft.com/office/drawing/2014/main" xmlns="" id="{00000000-0008-0000-0900-00008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157</xdr:row>
          <xdr:rowOff>14288</xdr:rowOff>
        </xdr:from>
        <xdr:to>
          <xdr:col>3</xdr:col>
          <xdr:colOff>457200</xdr:colOff>
          <xdr:row>158</xdr:row>
          <xdr:rowOff>0</xdr:rowOff>
        </xdr:to>
        <xdr:sp macro="" textlink="">
          <xdr:nvSpPr>
            <xdr:cNvPr id="39050" name="Check Box 1162" hidden="1">
              <a:extLst>
                <a:ext uri="{63B3BB69-23CF-44E3-9099-C40C66FF867C}">
                  <a14:compatExt spid="_x0000_s39050"/>
                </a:ext>
                <a:ext uri="{FF2B5EF4-FFF2-40B4-BE49-F238E27FC236}">
                  <a16:creationId xmlns:a16="http://schemas.microsoft.com/office/drawing/2014/main" xmlns="" id="{00000000-0008-0000-0900-00008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158</xdr:row>
          <xdr:rowOff>14288</xdr:rowOff>
        </xdr:from>
        <xdr:to>
          <xdr:col>3</xdr:col>
          <xdr:colOff>457200</xdr:colOff>
          <xdr:row>159</xdr:row>
          <xdr:rowOff>0</xdr:rowOff>
        </xdr:to>
        <xdr:sp macro="" textlink="">
          <xdr:nvSpPr>
            <xdr:cNvPr id="39051" name="Check Box 1163" hidden="1">
              <a:extLst>
                <a:ext uri="{63B3BB69-23CF-44E3-9099-C40C66FF867C}">
                  <a14:compatExt spid="_x0000_s39051"/>
                </a:ext>
                <a:ext uri="{FF2B5EF4-FFF2-40B4-BE49-F238E27FC236}">
                  <a16:creationId xmlns:a16="http://schemas.microsoft.com/office/drawing/2014/main" xmlns="" id="{00000000-0008-0000-0900-00008B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159</xdr:row>
          <xdr:rowOff>14288</xdr:rowOff>
        </xdr:from>
        <xdr:to>
          <xdr:col>3</xdr:col>
          <xdr:colOff>457200</xdr:colOff>
          <xdr:row>160</xdr:row>
          <xdr:rowOff>0</xdr:rowOff>
        </xdr:to>
        <xdr:sp macro="" textlink="">
          <xdr:nvSpPr>
            <xdr:cNvPr id="39052" name="Check Box 1164" hidden="1">
              <a:extLst>
                <a:ext uri="{63B3BB69-23CF-44E3-9099-C40C66FF867C}">
                  <a14:compatExt spid="_x0000_s39052"/>
                </a:ext>
                <a:ext uri="{FF2B5EF4-FFF2-40B4-BE49-F238E27FC236}">
                  <a16:creationId xmlns:a16="http://schemas.microsoft.com/office/drawing/2014/main" xmlns="" id="{00000000-0008-0000-0900-00008C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160</xdr:row>
          <xdr:rowOff>14288</xdr:rowOff>
        </xdr:from>
        <xdr:to>
          <xdr:col>3</xdr:col>
          <xdr:colOff>457200</xdr:colOff>
          <xdr:row>161</xdr:row>
          <xdr:rowOff>0</xdr:rowOff>
        </xdr:to>
        <xdr:sp macro="" textlink="">
          <xdr:nvSpPr>
            <xdr:cNvPr id="39053" name="Check Box 1165" hidden="1">
              <a:extLst>
                <a:ext uri="{63B3BB69-23CF-44E3-9099-C40C66FF867C}">
                  <a14:compatExt spid="_x0000_s39053"/>
                </a:ext>
                <a:ext uri="{FF2B5EF4-FFF2-40B4-BE49-F238E27FC236}">
                  <a16:creationId xmlns:a16="http://schemas.microsoft.com/office/drawing/2014/main" xmlns="" id="{00000000-0008-0000-0900-00008D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161</xdr:row>
          <xdr:rowOff>14288</xdr:rowOff>
        </xdr:from>
        <xdr:to>
          <xdr:col>3</xdr:col>
          <xdr:colOff>457200</xdr:colOff>
          <xdr:row>162</xdr:row>
          <xdr:rowOff>0</xdr:rowOff>
        </xdr:to>
        <xdr:sp macro="" textlink="">
          <xdr:nvSpPr>
            <xdr:cNvPr id="39054" name="Check Box 1166" hidden="1">
              <a:extLst>
                <a:ext uri="{63B3BB69-23CF-44E3-9099-C40C66FF867C}">
                  <a14:compatExt spid="_x0000_s39054"/>
                </a:ext>
                <a:ext uri="{FF2B5EF4-FFF2-40B4-BE49-F238E27FC236}">
                  <a16:creationId xmlns:a16="http://schemas.microsoft.com/office/drawing/2014/main" xmlns="" id="{00000000-0008-0000-0900-00008E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162</xdr:row>
          <xdr:rowOff>14288</xdr:rowOff>
        </xdr:from>
        <xdr:to>
          <xdr:col>3</xdr:col>
          <xdr:colOff>457200</xdr:colOff>
          <xdr:row>163</xdr:row>
          <xdr:rowOff>0</xdr:rowOff>
        </xdr:to>
        <xdr:sp macro="" textlink="">
          <xdr:nvSpPr>
            <xdr:cNvPr id="39055" name="Check Box 1167" hidden="1">
              <a:extLst>
                <a:ext uri="{63B3BB69-23CF-44E3-9099-C40C66FF867C}">
                  <a14:compatExt spid="_x0000_s39055"/>
                </a:ext>
                <a:ext uri="{FF2B5EF4-FFF2-40B4-BE49-F238E27FC236}">
                  <a16:creationId xmlns:a16="http://schemas.microsoft.com/office/drawing/2014/main" xmlns="" id="{00000000-0008-0000-0900-00008F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163</xdr:row>
          <xdr:rowOff>14288</xdr:rowOff>
        </xdr:from>
        <xdr:to>
          <xdr:col>3</xdr:col>
          <xdr:colOff>457200</xdr:colOff>
          <xdr:row>164</xdr:row>
          <xdr:rowOff>0</xdr:rowOff>
        </xdr:to>
        <xdr:sp macro="" textlink="">
          <xdr:nvSpPr>
            <xdr:cNvPr id="39056" name="Check Box 1168" hidden="1">
              <a:extLst>
                <a:ext uri="{63B3BB69-23CF-44E3-9099-C40C66FF867C}">
                  <a14:compatExt spid="_x0000_s39056"/>
                </a:ext>
                <a:ext uri="{FF2B5EF4-FFF2-40B4-BE49-F238E27FC236}">
                  <a16:creationId xmlns:a16="http://schemas.microsoft.com/office/drawing/2014/main" xmlns="" id="{00000000-0008-0000-0900-000090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164</xdr:row>
          <xdr:rowOff>14288</xdr:rowOff>
        </xdr:from>
        <xdr:to>
          <xdr:col>3</xdr:col>
          <xdr:colOff>457200</xdr:colOff>
          <xdr:row>165</xdr:row>
          <xdr:rowOff>0</xdr:rowOff>
        </xdr:to>
        <xdr:sp macro="" textlink="">
          <xdr:nvSpPr>
            <xdr:cNvPr id="39057" name="Check Box 1169" hidden="1">
              <a:extLst>
                <a:ext uri="{63B3BB69-23CF-44E3-9099-C40C66FF867C}">
                  <a14:compatExt spid="_x0000_s39057"/>
                </a:ext>
                <a:ext uri="{FF2B5EF4-FFF2-40B4-BE49-F238E27FC236}">
                  <a16:creationId xmlns:a16="http://schemas.microsoft.com/office/drawing/2014/main" xmlns="" id="{00000000-0008-0000-0900-00009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165</xdr:row>
          <xdr:rowOff>14288</xdr:rowOff>
        </xdr:from>
        <xdr:to>
          <xdr:col>3</xdr:col>
          <xdr:colOff>457200</xdr:colOff>
          <xdr:row>166</xdr:row>
          <xdr:rowOff>0</xdr:rowOff>
        </xdr:to>
        <xdr:sp macro="" textlink="">
          <xdr:nvSpPr>
            <xdr:cNvPr id="39058" name="Check Box 1170" hidden="1">
              <a:extLst>
                <a:ext uri="{63B3BB69-23CF-44E3-9099-C40C66FF867C}">
                  <a14:compatExt spid="_x0000_s39058"/>
                </a:ext>
                <a:ext uri="{FF2B5EF4-FFF2-40B4-BE49-F238E27FC236}">
                  <a16:creationId xmlns:a16="http://schemas.microsoft.com/office/drawing/2014/main" xmlns="" id="{00000000-0008-0000-0900-00009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166</xdr:row>
          <xdr:rowOff>14288</xdr:rowOff>
        </xdr:from>
        <xdr:to>
          <xdr:col>3</xdr:col>
          <xdr:colOff>457200</xdr:colOff>
          <xdr:row>167</xdr:row>
          <xdr:rowOff>0</xdr:rowOff>
        </xdr:to>
        <xdr:sp macro="" textlink="">
          <xdr:nvSpPr>
            <xdr:cNvPr id="39059" name="Check Box 1171" hidden="1">
              <a:extLst>
                <a:ext uri="{63B3BB69-23CF-44E3-9099-C40C66FF867C}">
                  <a14:compatExt spid="_x0000_s39059"/>
                </a:ext>
                <a:ext uri="{FF2B5EF4-FFF2-40B4-BE49-F238E27FC236}">
                  <a16:creationId xmlns:a16="http://schemas.microsoft.com/office/drawing/2014/main" xmlns="" id="{00000000-0008-0000-0900-00009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169</xdr:row>
          <xdr:rowOff>14288</xdr:rowOff>
        </xdr:from>
        <xdr:to>
          <xdr:col>3</xdr:col>
          <xdr:colOff>547688</xdr:colOff>
          <xdr:row>169</xdr:row>
          <xdr:rowOff>366713</xdr:rowOff>
        </xdr:to>
        <xdr:sp macro="" textlink="">
          <xdr:nvSpPr>
            <xdr:cNvPr id="39060" name="Check Box 1172" hidden="1">
              <a:extLst>
                <a:ext uri="{63B3BB69-23CF-44E3-9099-C40C66FF867C}">
                  <a14:compatExt spid="_x0000_s39060"/>
                </a:ext>
                <a:ext uri="{FF2B5EF4-FFF2-40B4-BE49-F238E27FC236}">
                  <a16:creationId xmlns:a16="http://schemas.microsoft.com/office/drawing/2014/main" xmlns="" id="{00000000-0008-0000-0900-00009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170</xdr:row>
          <xdr:rowOff>14288</xdr:rowOff>
        </xdr:from>
        <xdr:to>
          <xdr:col>3</xdr:col>
          <xdr:colOff>547688</xdr:colOff>
          <xdr:row>170</xdr:row>
          <xdr:rowOff>366713</xdr:rowOff>
        </xdr:to>
        <xdr:sp macro="" textlink="">
          <xdr:nvSpPr>
            <xdr:cNvPr id="39070" name="Check Box 1182" hidden="1">
              <a:extLst>
                <a:ext uri="{63B3BB69-23CF-44E3-9099-C40C66FF867C}">
                  <a14:compatExt spid="_x0000_s39070"/>
                </a:ext>
                <a:ext uri="{FF2B5EF4-FFF2-40B4-BE49-F238E27FC236}">
                  <a16:creationId xmlns:a16="http://schemas.microsoft.com/office/drawing/2014/main" xmlns="" id="{00000000-0008-0000-0900-00009E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171</xdr:row>
          <xdr:rowOff>14288</xdr:rowOff>
        </xdr:from>
        <xdr:to>
          <xdr:col>3</xdr:col>
          <xdr:colOff>547688</xdr:colOff>
          <xdr:row>171</xdr:row>
          <xdr:rowOff>366713</xdr:rowOff>
        </xdr:to>
        <xdr:sp macro="" textlink="">
          <xdr:nvSpPr>
            <xdr:cNvPr id="39071" name="Check Box 1183" hidden="1">
              <a:extLst>
                <a:ext uri="{63B3BB69-23CF-44E3-9099-C40C66FF867C}">
                  <a14:compatExt spid="_x0000_s39071"/>
                </a:ext>
                <a:ext uri="{FF2B5EF4-FFF2-40B4-BE49-F238E27FC236}">
                  <a16:creationId xmlns:a16="http://schemas.microsoft.com/office/drawing/2014/main" xmlns="" id="{00000000-0008-0000-0900-00009F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172</xdr:row>
          <xdr:rowOff>14288</xdr:rowOff>
        </xdr:from>
        <xdr:to>
          <xdr:col>3</xdr:col>
          <xdr:colOff>547688</xdr:colOff>
          <xdr:row>172</xdr:row>
          <xdr:rowOff>366713</xdr:rowOff>
        </xdr:to>
        <xdr:sp macro="" textlink="">
          <xdr:nvSpPr>
            <xdr:cNvPr id="39072" name="Check Box 1184" hidden="1">
              <a:extLst>
                <a:ext uri="{63B3BB69-23CF-44E3-9099-C40C66FF867C}">
                  <a14:compatExt spid="_x0000_s39072"/>
                </a:ext>
                <a:ext uri="{FF2B5EF4-FFF2-40B4-BE49-F238E27FC236}">
                  <a16:creationId xmlns:a16="http://schemas.microsoft.com/office/drawing/2014/main" xmlns="" id="{00000000-0008-0000-0900-0000A0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173</xdr:row>
          <xdr:rowOff>14288</xdr:rowOff>
        </xdr:from>
        <xdr:to>
          <xdr:col>3</xdr:col>
          <xdr:colOff>547688</xdr:colOff>
          <xdr:row>173</xdr:row>
          <xdr:rowOff>366713</xdr:rowOff>
        </xdr:to>
        <xdr:sp macro="" textlink="">
          <xdr:nvSpPr>
            <xdr:cNvPr id="39073" name="Check Box 1185" hidden="1">
              <a:extLst>
                <a:ext uri="{63B3BB69-23CF-44E3-9099-C40C66FF867C}">
                  <a14:compatExt spid="_x0000_s39073"/>
                </a:ext>
                <a:ext uri="{FF2B5EF4-FFF2-40B4-BE49-F238E27FC236}">
                  <a16:creationId xmlns:a16="http://schemas.microsoft.com/office/drawing/2014/main" xmlns="" id="{00000000-0008-0000-0900-0000A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174</xdr:row>
          <xdr:rowOff>14288</xdr:rowOff>
        </xdr:from>
        <xdr:to>
          <xdr:col>3</xdr:col>
          <xdr:colOff>547688</xdr:colOff>
          <xdr:row>174</xdr:row>
          <xdr:rowOff>366713</xdr:rowOff>
        </xdr:to>
        <xdr:sp macro="" textlink="">
          <xdr:nvSpPr>
            <xdr:cNvPr id="39074" name="Check Box 1186" hidden="1">
              <a:extLst>
                <a:ext uri="{63B3BB69-23CF-44E3-9099-C40C66FF867C}">
                  <a14:compatExt spid="_x0000_s39074"/>
                </a:ext>
                <a:ext uri="{FF2B5EF4-FFF2-40B4-BE49-F238E27FC236}">
                  <a16:creationId xmlns:a16="http://schemas.microsoft.com/office/drawing/2014/main" xmlns="" id="{00000000-0008-0000-0900-0000A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175</xdr:row>
          <xdr:rowOff>14288</xdr:rowOff>
        </xdr:from>
        <xdr:to>
          <xdr:col>3</xdr:col>
          <xdr:colOff>547688</xdr:colOff>
          <xdr:row>175</xdr:row>
          <xdr:rowOff>366713</xdr:rowOff>
        </xdr:to>
        <xdr:sp macro="" textlink="">
          <xdr:nvSpPr>
            <xdr:cNvPr id="39075" name="Check Box 1187" hidden="1">
              <a:extLst>
                <a:ext uri="{63B3BB69-23CF-44E3-9099-C40C66FF867C}">
                  <a14:compatExt spid="_x0000_s39075"/>
                </a:ext>
                <a:ext uri="{FF2B5EF4-FFF2-40B4-BE49-F238E27FC236}">
                  <a16:creationId xmlns:a16="http://schemas.microsoft.com/office/drawing/2014/main" xmlns="" id="{00000000-0008-0000-0900-0000A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176</xdr:row>
          <xdr:rowOff>14288</xdr:rowOff>
        </xdr:from>
        <xdr:to>
          <xdr:col>3</xdr:col>
          <xdr:colOff>547688</xdr:colOff>
          <xdr:row>176</xdr:row>
          <xdr:rowOff>366713</xdr:rowOff>
        </xdr:to>
        <xdr:sp macro="" textlink="">
          <xdr:nvSpPr>
            <xdr:cNvPr id="39076" name="Check Box 1188" hidden="1">
              <a:extLst>
                <a:ext uri="{63B3BB69-23CF-44E3-9099-C40C66FF867C}">
                  <a14:compatExt spid="_x0000_s39076"/>
                </a:ext>
                <a:ext uri="{FF2B5EF4-FFF2-40B4-BE49-F238E27FC236}">
                  <a16:creationId xmlns:a16="http://schemas.microsoft.com/office/drawing/2014/main" xmlns="" id="{00000000-0008-0000-0900-0000A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177</xdr:row>
          <xdr:rowOff>14288</xdr:rowOff>
        </xdr:from>
        <xdr:to>
          <xdr:col>3</xdr:col>
          <xdr:colOff>547688</xdr:colOff>
          <xdr:row>177</xdr:row>
          <xdr:rowOff>366713</xdr:rowOff>
        </xdr:to>
        <xdr:sp macro="" textlink="">
          <xdr:nvSpPr>
            <xdr:cNvPr id="39077" name="Check Box 1189" hidden="1">
              <a:extLst>
                <a:ext uri="{63B3BB69-23CF-44E3-9099-C40C66FF867C}">
                  <a14:compatExt spid="_x0000_s39077"/>
                </a:ext>
                <a:ext uri="{FF2B5EF4-FFF2-40B4-BE49-F238E27FC236}">
                  <a16:creationId xmlns:a16="http://schemas.microsoft.com/office/drawing/2014/main" xmlns="" id="{00000000-0008-0000-0900-0000A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178</xdr:row>
          <xdr:rowOff>14288</xdr:rowOff>
        </xdr:from>
        <xdr:to>
          <xdr:col>3</xdr:col>
          <xdr:colOff>547688</xdr:colOff>
          <xdr:row>178</xdr:row>
          <xdr:rowOff>366713</xdr:rowOff>
        </xdr:to>
        <xdr:sp macro="" textlink="">
          <xdr:nvSpPr>
            <xdr:cNvPr id="39078" name="Check Box 1190" hidden="1">
              <a:extLst>
                <a:ext uri="{63B3BB69-23CF-44E3-9099-C40C66FF867C}">
                  <a14:compatExt spid="_x0000_s39078"/>
                </a:ext>
                <a:ext uri="{FF2B5EF4-FFF2-40B4-BE49-F238E27FC236}">
                  <a16:creationId xmlns:a16="http://schemas.microsoft.com/office/drawing/2014/main" xmlns="" id="{00000000-0008-0000-0900-0000A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181</xdr:row>
          <xdr:rowOff>14288</xdr:rowOff>
        </xdr:from>
        <xdr:to>
          <xdr:col>3</xdr:col>
          <xdr:colOff>519113</xdr:colOff>
          <xdr:row>182</xdr:row>
          <xdr:rowOff>0</xdr:rowOff>
        </xdr:to>
        <xdr:sp macro="" textlink="">
          <xdr:nvSpPr>
            <xdr:cNvPr id="39079" name="Check Box 1191" hidden="1">
              <a:extLst>
                <a:ext uri="{63B3BB69-23CF-44E3-9099-C40C66FF867C}">
                  <a14:compatExt spid="_x0000_s39079"/>
                </a:ext>
                <a:ext uri="{FF2B5EF4-FFF2-40B4-BE49-F238E27FC236}">
                  <a16:creationId xmlns:a16="http://schemas.microsoft.com/office/drawing/2014/main" xmlns="" id="{00000000-0008-0000-0900-0000A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182</xdr:row>
          <xdr:rowOff>14288</xdr:rowOff>
        </xdr:from>
        <xdr:to>
          <xdr:col>3</xdr:col>
          <xdr:colOff>519113</xdr:colOff>
          <xdr:row>183</xdr:row>
          <xdr:rowOff>0</xdr:rowOff>
        </xdr:to>
        <xdr:sp macro="" textlink="">
          <xdr:nvSpPr>
            <xdr:cNvPr id="39082" name="Check Box 1194" hidden="1">
              <a:extLst>
                <a:ext uri="{63B3BB69-23CF-44E3-9099-C40C66FF867C}">
                  <a14:compatExt spid="_x0000_s39082"/>
                </a:ext>
                <a:ext uri="{FF2B5EF4-FFF2-40B4-BE49-F238E27FC236}">
                  <a16:creationId xmlns:a16="http://schemas.microsoft.com/office/drawing/2014/main" xmlns="" id="{00000000-0008-0000-0900-0000A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138113</xdr:colOff>
          <xdr:row>183</xdr:row>
          <xdr:rowOff>14288</xdr:rowOff>
        </xdr:from>
        <xdr:to>
          <xdr:col>3</xdr:col>
          <xdr:colOff>519113</xdr:colOff>
          <xdr:row>184</xdr:row>
          <xdr:rowOff>0</xdr:rowOff>
        </xdr:to>
        <xdr:sp macro="" textlink="">
          <xdr:nvSpPr>
            <xdr:cNvPr id="39083" name="Check Box 1195" hidden="1">
              <a:extLst>
                <a:ext uri="{63B3BB69-23CF-44E3-9099-C40C66FF867C}">
                  <a14:compatExt spid="_x0000_s39083"/>
                </a:ext>
                <a:ext uri="{FF2B5EF4-FFF2-40B4-BE49-F238E27FC236}">
                  <a16:creationId xmlns:a16="http://schemas.microsoft.com/office/drawing/2014/main" xmlns="" id="{00000000-0008-0000-0900-0000AB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187</xdr:row>
          <xdr:rowOff>14288</xdr:rowOff>
        </xdr:from>
        <xdr:to>
          <xdr:col>3</xdr:col>
          <xdr:colOff>442913</xdr:colOff>
          <xdr:row>188</xdr:row>
          <xdr:rowOff>0</xdr:rowOff>
        </xdr:to>
        <xdr:sp macro="" textlink="">
          <xdr:nvSpPr>
            <xdr:cNvPr id="39102" name="Check Box 1214" hidden="1">
              <a:extLst>
                <a:ext uri="{63B3BB69-23CF-44E3-9099-C40C66FF867C}">
                  <a14:compatExt spid="_x0000_s39102"/>
                </a:ext>
                <a:ext uri="{FF2B5EF4-FFF2-40B4-BE49-F238E27FC236}">
                  <a16:creationId xmlns:a16="http://schemas.microsoft.com/office/drawing/2014/main" xmlns="" id="{00000000-0008-0000-0900-0000BE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188</xdr:row>
          <xdr:rowOff>14288</xdr:rowOff>
        </xdr:from>
        <xdr:to>
          <xdr:col>3</xdr:col>
          <xdr:colOff>442913</xdr:colOff>
          <xdr:row>189</xdr:row>
          <xdr:rowOff>0</xdr:rowOff>
        </xdr:to>
        <xdr:sp macro="" textlink="">
          <xdr:nvSpPr>
            <xdr:cNvPr id="39103" name="Check Box 1215" hidden="1">
              <a:extLst>
                <a:ext uri="{63B3BB69-23CF-44E3-9099-C40C66FF867C}">
                  <a14:compatExt spid="_x0000_s39103"/>
                </a:ext>
                <a:ext uri="{FF2B5EF4-FFF2-40B4-BE49-F238E27FC236}">
                  <a16:creationId xmlns:a16="http://schemas.microsoft.com/office/drawing/2014/main" xmlns="" id="{00000000-0008-0000-0900-0000BF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189</xdr:row>
          <xdr:rowOff>14288</xdr:rowOff>
        </xdr:from>
        <xdr:to>
          <xdr:col>3</xdr:col>
          <xdr:colOff>442913</xdr:colOff>
          <xdr:row>190</xdr:row>
          <xdr:rowOff>0</xdr:rowOff>
        </xdr:to>
        <xdr:sp macro="" textlink="">
          <xdr:nvSpPr>
            <xdr:cNvPr id="39104" name="Check Box 1216" hidden="1">
              <a:extLst>
                <a:ext uri="{63B3BB69-23CF-44E3-9099-C40C66FF867C}">
                  <a14:compatExt spid="_x0000_s39104"/>
                </a:ext>
                <a:ext uri="{FF2B5EF4-FFF2-40B4-BE49-F238E27FC236}">
                  <a16:creationId xmlns:a16="http://schemas.microsoft.com/office/drawing/2014/main" xmlns="" id="{00000000-0008-0000-0900-0000C0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190</xdr:row>
          <xdr:rowOff>14288</xdr:rowOff>
        </xdr:from>
        <xdr:to>
          <xdr:col>3</xdr:col>
          <xdr:colOff>442913</xdr:colOff>
          <xdr:row>191</xdr:row>
          <xdr:rowOff>0</xdr:rowOff>
        </xdr:to>
        <xdr:sp macro="" textlink="">
          <xdr:nvSpPr>
            <xdr:cNvPr id="39105" name="Check Box 1217" hidden="1">
              <a:extLst>
                <a:ext uri="{63B3BB69-23CF-44E3-9099-C40C66FF867C}">
                  <a14:compatExt spid="_x0000_s39105"/>
                </a:ext>
                <a:ext uri="{FF2B5EF4-FFF2-40B4-BE49-F238E27FC236}">
                  <a16:creationId xmlns:a16="http://schemas.microsoft.com/office/drawing/2014/main" xmlns="" id="{00000000-0008-0000-0900-0000C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191</xdr:row>
          <xdr:rowOff>14288</xdr:rowOff>
        </xdr:from>
        <xdr:to>
          <xdr:col>3</xdr:col>
          <xdr:colOff>442913</xdr:colOff>
          <xdr:row>192</xdr:row>
          <xdr:rowOff>0</xdr:rowOff>
        </xdr:to>
        <xdr:sp macro="" textlink="">
          <xdr:nvSpPr>
            <xdr:cNvPr id="39106" name="Check Box 1218" hidden="1">
              <a:extLst>
                <a:ext uri="{63B3BB69-23CF-44E3-9099-C40C66FF867C}">
                  <a14:compatExt spid="_x0000_s39106"/>
                </a:ext>
                <a:ext uri="{FF2B5EF4-FFF2-40B4-BE49-F238E27FC236}">
                  <a16:creationId xmlns:a16="http://schemas.microsoft.com/office/drawing/2014/main" xmlns="" id="{00000000-0008-0000-0900-0000C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192</xdr:row>
          <xdr:rowOff>14288</xdr:rowOff>
        </xdr:from>
        <xdr:to>
          <xdr:col>3</xdr:col>
          <xdr:colOff>442913</xdr:colOff>
          <xdr:row>193</xdr:row>
          <xdr:rowOff>0</xdr:rowOff>
        </xdr:to>
        <xdr:sp macro="" textlink="">
          <xdr:nvSpPr>
            <xdr:cNvPr id="39107" name="Check Box 1219" hidden="1">
              <a:extLst>
                <a:ext uri="{63B3BB69-23CF-44E3-9099-C40C66FF867C}">
                  <a14:compatExt spid="_x0000_s39107"/>
                </a:ext>
                <a:ext uri="{FF2B5EF4-FFF2-40B4-BE49-F238E27FC236}">
                  <a16:creationId xmlns:a16="http://schemas.microsoft.com/office/drawing/2014/main" xmlns="" id="{00000000-0008-0000-0900-0000C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193</xdr:row>
          <xdr:rowOff>14288</xdr:rowOff>
        </xdr:from>
        <xdr:to>
          <xdr:col>3</xdr:col>
          <xdr:colOff>442913</xdr:colOff>
          <xdr:row>194</xdr:row>
          <xdr:rowOff>0</xdr:rowOff>
        </xdr:to>
        <xdr:sp macro="" textlink="">
          <xdr:nvSpPr>
            <xdr:cNvPr id="39108" name="Check Box 1220" hidden="1">
              <a:extLst>
                <a:ext uri="{63B3BB69-23CF-44E3-9099-C40C66FF867C}">
                  <a14:compatExt spid="_x0000_s39108"/>
                </a:ext>
                <a:ext uri="{FF2B5EF4-FFF2-40B4-BE49-F238E27FC236}">
                  <a16:creationId xmlns:a16="http://schemas.microsoft.com/office/drawing/2014/main" xmlns="" id="{00000000-0008-0000-0900-0000C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194</xdr:row>
          <xdr:rowOff>14288</xdr:rowOff>
        </xdr:from>
        <xdr:to>
          <xdr:col>3</xdr:col>
          <xdr:colOff>442913</xdr:colOff>
          <xdr:row>195</xdr:row>
          <xdr:rowOff>0</xdr:rowOff>
        </xdr:to>
        <xdr:sp macro="" textlink="">
          <xdr:nvSpPr>
            <xdr:cNvPr id="39109" name="Check Box 1221" hidden="1">
              <a:extLst>
                <a:ext uri="{63B3BB69-23CF-44E3-9099-C40C66FF867C}">
                  <a14:compatExt spid="_x0000_s39109"/>
                </a:ext>
                <a:ext uri="{FF2B5EF4-FFF2-40B4-BE49-F238E27FC236}">
                  <a16:creationId xmlns:a16="http://schemas.microsoft.com/office/drawing/2014/main" xmlns="" id="{00000000-0008-0000-0900-0000C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195</xdr:row>
          <xdr:rowOff>14288</xdr:rowOff>
        </xdr:from>
        <xdr:to>
          <xdr:col>3</xdr:col>
          <xdr:colOff>442913</xdr:colOff>
          <xdr:row>196</xdr:row>
          <xdr:rowOff>0</xdr:rowOff>
        </xdr:to>
        <xdr:sp macro="" textlink="">
          <xdr:nvSpPr>
            <xdr:cNvPr id="39110" name="Check Box 1222" hidden="1">
              <a:extLst>
                <a:ext uri="{63B3BB69-23CF-44E3-9099-C40C66FF867C}">
                  <a14:compatExt spid="_x0000_s39110"/>
                </a:ext>
                <a:ext uri="{FF2B5EF4-FFF2-40B4-BE49-F238E27FC236}">
                  <a16:creationId xmlns:a16="http://schemas.microsoft.com/office/drawing/2014/main" xmlns="" id="{00000000-0008-0000-0900-0000C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213</xdr:row>
          <xdr:rowOff>14288</xdr:rowOff>
        </xdr:from>
        <xdr:to>
          <xdr:col>3</xdr:col>
          <xdr:colOff>442913</xdr:colOff>
          <xdr:row>214</xdr:row>
          <xdr:rowOff>14288</xdr:rowOff>
        </xdr:to>
        <xdr:sp macro="" textlink="">
          <xdr:nvSpPr>
            <xdr:cNvPr id="39119" name="Check Box 1231" hidden="1">
              <a:extLst>
                <a:ext uri="{63B3BB69-23CF-44E3-9099-C40C66FF867C}">
                  <a14:compatExt spid="_x0000_s39119"/>
                </a:ext>
                <a:ext uri="{FF2B5EF4-FFF2-40B4-BE49-F238E27FC236}">
                  <a16:creationId xmlns:a16="http://schemas.microsoft.com/office/drawing/2014/main" xmlns="" id="{00000000-0008-0000-0900-0000CF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214</xdr:row>
          <xdr:rowOff>14288</xdr:rowOff>
        </xdr:from>
        <xdr:to>
          <xdr:col>3</xdr:col>
          <xdr:colOff>442913</xdr:colOff>
          <xdr:row>215</xdr:row>
          <xdr:rowOff>14288</xdr:rowOff>
        </xdr:to>
        <xdr:sp macro="" textlink="">
          <xdr:nvSpPr>
            <xdr:cNvPr id="39120" name="Check Box 1232" hidden="1">
              <a:extLst>
                <a:ext uri="{63B3BB69-23CF-44E3-9099-C40C66FF867C}">
                  <a14:compatExt spid="_x0000_s39120"/>
                </a:ext>
                <a:ext uri="{FF2B5EF4-FFF2-40B4-BE49-F238E27FC236}">
                  <a16:creationId xmlns:a16="http://schemas.microsoft.com/office/drawing/2014/main" xmlns="" id="{00000000-0008-0000-0900-0000D0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215</xdr:row>
          <xdr:rowOff>14288</xdr:rowOff>
        </xdr:from>
        <xdr:to>
          <xdr:col>3</xdr:col>
          <xdr:colOff>442913</xdr:colOff>
          <xdr:row>216</xdr:row>
          <xdr:rowOff>14288</xdr:rowOff>
        </xdr:to>
        <xdr:sp macro="" textlink="">
          <xdr:nvSpPr>
            <xdr:cNvPr id="39121" name="Check Box 1233" hidden="1">
              <a:extLst>
                <a:ext uri="{63B3BB69-23CF-44E3-9099-C40C66FF867C}">
                  <a14:compatExt spid="_x0000_s39121"/>
                </a:ext>
                <a:ext uri="{FF2B5EF4-FFF2-40B4-BE49-F238E27FC236}">
                  <a16:creationId xmlns:a16="http://schemas.microsoft.com/office/drawing/2014/main" xmlns="" id="{00000000-0008-0000-0900-0000D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216</xdr:row>
          <xdr:rowOff>14288</xdr:rowOff>
        </xdr:from>
        <xdr:to>
          <xdr:col>3</xdr:col>
          <xdr:colOff>442913</xdr:colOff>
          <xdr:row>217</xdr:row>
          <xdr:rowOff>14288</xdr:rowOff>
        </xdr:to>
        <xdr:sp macro="" textlink="">
          <xdr:nvSpPr>
            <xdr:cNvPr id="39122" name="Check Box 1234" hidden="1">
              <a:extLst>
                <a:ext uri="{63B3BB69-23CF-44E3-9099-C40C66FF867C}">
                  <a14:compatExt spid="_x0000_s39122"/>
                </a:ext>
                <a:ext uri="{FF2B5EF4-FFF2-40B4-BE49-F238E27FC236}">
                  <a16:creationId xmlns:a16="http://schemas.microsoft.com/office/drawing/2014/main" xmlns="" id="{00000000-0008-0000-0900-0000D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217</xdr:row>
          <xdr:rowOff>14288</xdr:rowOff>
        </xdr:from>
        <xdr:to>
          <xdr:col>3</xdr:col>
          <xdr:colOff>442913</xdr:colOff>
          <xdr:row>218</xdr:row>
          <xdr:rowOff>14288</xdr:rowOff>
        </xdr:to>
        <xdr:sp macro="" textlink="">
          <xdr:nvSpPr>
            <xdr:cNvPr id="39123" name="Check Box 1235" hidden="1">
              <a:extLst>
                <a:ext uri="{63B3BB69-23CF-44E3-9099-C40C66FF867C}">
                  <a14:compatExt spid="_x0000_s39123"/>
                </a:ext>
                <a:ext uri="{FF2B5EF4-FFF2-40B4-BE49-F238E27FC236}">
                  <a16:creationId xmlns:a16="http://schemas.microsoft.com/office/drawing/2014/main" xmlns="" id="{00000000-0008-0000-0900-0000D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218</xdr:row>
          <xdr:rowOff>14288</xdr:rowOff>
        </xdr:from>
        <xdr:to>
          <xdr:col>3</xdr:col>
          <xdr:colOff>442913</xdr:colOff>
          <xdr:row>219</xdr:row>
          <xdr:rowOff>14288</xdr:rowOff>
        </xdr:to>
        <xdr:sp macro="" textlink="">
          <xdr:nvSpPr>
            <xdr:cNvPr id="39124" name="Check Box 1236" hidden="1">
              <a:extLst>
                <a:ext uri="{63B3BB69-23CF-44E3-9099-C40C66FF867C}">
                  <a14:compatExt spid="_x0000_s39124"/>
                </a:ext>
                <a:ext uri="{FF2B5EF4-FFF2-40B4-BE49-F238E27FC236}">
                  <a16:creationId xmlns:a16="http://schemas.microsoft.com/office/drawing/2014/main" xmlns="" id="{00000000-0008-0000-0900-0000D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219</xdr:row>
          <xdr:rowOff>14288</xdr:rowOff>
        </xdr:from>
        <xdr:to>
          <xdr:col>3</xdr:col>
          <xdr:colOff>442913</xdr:colOff>
          <xdr:row>220</xdr:row>
          <xdr:rowOff>14288</xdr:rowOff>
        </xdr:to>
        <xdr:sp macro="" textlink="">
          <xdr:nvSpPr>
            <xdr:cNvPr id="39125" name="Check Box 1237" hidden="1">
              <a:extLst>
                <a:ext uri="{63B3BB69-23CF-44E3-9099-C40C66FF867C}">
                  <a14:compatExt spid="_x0000_s39125"/>
                </a:ext>
                <a:ext uri="{FF2B5EF4-FFF2-40B4-BE49-F238E27FC236}">
                  <a16:creationId xmlns:a16="http://schemas.microsoft.com/office/drawing/2014/main" xmlns="" id="{00000000-0008-0000-0900-0000D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166688</xdr:colOff>
          <xdr:row>220</xdr:row>
          <xdr:rowOff>14288</xdr:rowOff>
        </xdr:from>
        <xdr:to>
          <xdr:col>3</xdr:col>
          <xdr:colOff>442913</xdr:colOff>
          <xdr:row>221</xdr:row>
          <xdr:rowOff>14288</xdr:rowOff>
        </xdr:to>
        <xdr:sp macro="" textlink="">
          <xdr:nvSpPr>
            <xdr:cNvPr id="39126" name="Check Box 1238" hidden="1">
              <a:extLst>
                <a:ext uri="{63B3BB69-23CF-44E3-9099-C40C66FF867C}">
                  <a14:compatExt spid="_x0000_s39126"/>
                </a:ext>
                <a:ext uri="{FF2B5EF4-FFF2-40B4-BE49-F238E27FC236}">
                  <a16:creationId xmlns:a16="http://schemas.microsoft.com/office/drawing/2014/main" xmlns="" id="{00000000-0008-0000-0900-0000D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Chris Magwood" id="{D3EACFAE-507D-EF41-82E4-E791EBB32F56}" userId="7e54e40d77703abf"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9" dT="2020-04-01T17:56:15.86" personId="{D3EACFAE-507D-EF41-82E4-E791EBB32F56}" id="{8B2983ED-9EA7-574D-9D2C-EE29324DEDD0}">
    <text>Should this be in m3? We could either ask for area and thickness separately, or get the direct input…</text>
  </threadedComment>
</ThreadedComments>
</file>

<file path=xl/threadedComments/threadedComment2.xml><?xml version="1.0" encoding="utf-8"?>
<ThreadedComments xmlns="http://schemas.microsoft.com/office/spreadsheetml/2018/threadedcomments" xmlns:x="http://schemas.openxmlformats.org/spreadsheetml/2006/main">
  <threadedComment ref="N16" dT="2020-03-31T19:10:18.03" personId="{D3EACFAE-507D-EF41-82E4-E791EBB32F56}" id="{365FE968-34FC-024B-82EA-FE476E59C4D6}">
    <text xml:space="preserve">1 block is 0.1937 m x 0.3969 m
1 block is 0.07688 m2
1 block is 38 lb = 17.24 kg
Block material is 2250 kg/m3
2250/17.24 =130.5 blocks/m3
</text>
  </threadedComment>
  <threadedComment ref="R16" dT="2020-03-31T19:25:47.01" personId="{D3EACFAE-507D-EF41-82E4-E791EBB32F56}" id="{A3C4BFF7-0465-584C-A232-691717AEE392}">
    <text>mortar calculator https://www.inchcalculator.com/block-mortar-calculator/
1m2 = 13 blocks
260 blocks = 1740 lb mortar
13 blocks =87 lb or 39.46 kg of mortar
1m2 = 39.46 kg mortar
GWP from ICE database</text>
  </threadedComment>
  <threadedComment ref="N17" dT="2020-03-31T19:30:27.83" personId="{D3EACFAE-507D-EF41-82E4-E791EBB32F56}" id="{FD1DCF8E-E58E-D24D-8EF8-D6084B612599}">
    <text>1 block is 0.1937 m x 0.3969 m
1 block is 0.07688 m2
1 block is 45 lb = 20.41 kg
Block material is 2250 kg/m3
2250/20.41 =110.24 blocks/m3</text>
  </threadedComment>
  <threadedComment ref="N22" dT="2020-03-20T20:45:34.82" personId="{D3EACFAE-507D-EF41-82E4-E791EBB32F56}" id="{EA060BB7-3C3B-E74F-B52A-193CABD5E436}">
    <text>Nexcem 12” block is 14 kg, and material is 550kg/m3. So 550/14=39.29 blocks per m3 of material. Dividing total m2 by 39.29 gives m3 of material.
(m2 / 39.29 blocks per m2)
x GWP in kg/m3</text>
  </threadedComment>
  <threadedComment ref="R22" dT="2020-03-20T20:48:18.16" personId="{D3EACFAE-507D-EF41-82E4-E791EBB32F56}" id="{A9721917-EDE2-7843-BB8D-428CAD5163AD}">
    <text>m2 x 0.105 m3 fill per block (from Nexcem)
x GWP</text>
  </threadedComment>
  <threadedComment ref="V22" dT="2020-03-20T20:53:55.93" personId="{D3EACFAE-507D-EF41-82E4-E791EBB32F56}" id="{32AA164D-F2F5-3D4B-9E27-2BBB5EF57E99}">
    <text>R12 / 5.68 (3” of insulation @ R4/in)
x GWP
x (m2 x 0.78 m2 of insulation per m2 of wall area)</text>
  </threadedComment>
  <threadedComment ref="N24" dT="2020-03-20T20:47:11.95" personId="{D3EACFAE-507D-EF41-82E4-E791EBB32F56}" id="{8D37B4B2-3BBD-7E44-B813-8918AEFFD90A}">
    <text>Nexcem material is 550kg/m3
One 14” block is 17 kg
550/17=32.35 blocks per m3 of material
(m2/32.35)*GWP (in kg/m3)</text>
  </threadedComment>
  <threadedComment ref="R24" dT="2020-03-20T20:50:41.85" personId="{D3EACFAE-507D-EF41-82E4-E791EBB32F56}" id="{6C692F26-12E3-CE43-BDFC-5830FE4E9B25}">
    <text>m2 x 0.098 m3 fill per m2 of wall (from Nexcem specs)
x GWP</text>
  </threadedComment>
  <threadedComment ref="N26" dT="2020-03-20T21:04:53.60" personId="{D3EACFAE-507D-EF41-82E4-E791EBB32F56}" id="{0A08D32D-BD02-194E-B102-9D8C45BD6603}">
    <text>m2 x 0.25 framing factor x 0.1905 m deep x GWP</text>
  </threadedComment>
  <threadedComment ref="R26" dT="2020-03-20T21:05:31.21" personId="{D3EACFAE-507D-EF41-82E4-E791EBB32F56}" id="{02E6E266-C611-7448-8EF6-B9A8579E0F53}">
    <text>m2 x 0.0127 m thickness x GWP</text>
  </threadedComment>
  <threadedComment ref="V26" dT="2020-03-20T21:12:44.21" personId="{D3EACFAE-507D-EF41-82E4-E791EBB32F56}" id="{C283BA5C-EA95-9845-8537-1AEDE5FC0F2F}">
    <text>(m2 x 0.25 framing factor x depth)
+ (m2 x depth)
/ 423.78 board ft per m3
x GWP</text>
  </threadedComment>
  <threadedComment ref="R27" dT="2020-03-30T18:40:35.71" personId="{D3EACFAE-507D-EF41-82E4-E791EBB32F56}" id="{032B339C-D789-F045-BED4-959C2D2BC991}">
    <text xml:space="preserve">mortar calculator https://www.inchcalculator.com/block-mortar-calculator/
1m2 = 13 blocks
260 blocks = 1740 lb mortar
13 blocks =87 lb or 39.46 kg of mortar
1m2 = 39.46 kg mortar
GWP from ICE database
</text>
  </threadedComment>
  <threadedComment ref="N28" dT="2020-03-30T18:09:46.43" personId="{D3EACFAE-507D-EF41-82E4-E791EBB32F56}" id="{4D38026B-AF14-9447-8A85-329E3CB76031}">
    <text>EPD includes concrete/steel emissions in A5. These emissions have been added to A1-A3 storage total</text>
  </threadedComment>
  <threadedComment ref="N36" dT="2020-03-19T16:40:37.65" personId="{D3EACFAE-507D-EF41-82E4-E791EBB32F56}" id="{7DCCD313-693C-964A-AD3D-AB7D6CCED3E2}">
    <text>Formula rationale:
m2 of wall area x 25% framing factor
Area of wood x depth of wood
=m3 
x GWP factor</text>
  </threadedComment>
  <threadedComment ref="N38" dT="2020-03-19T16:56:33.86" personId="{D3EACFAE-507D-EF41-82E4-E791EBB32F56}" id="{A3F74D1D-0853-354C-ADF0-F150B04FCB3D}">
    <text xml:space="preserve">Formual rationale:
Wall area x 0.25 framing factor
= m2 of stud area
Studs weigh 0.667kg/lineal m
1m2 of studs contains 31.5 m of studs
= 21 kg/m2
x EPD factor
</text>
  </threadedComment>
  <threadedComment ref="Y44" dT="2020-03-19T16:23:10.18" personId="{D3EACFAE-507D-EF41-82E4-E791EBB32F56}" id="{BCC8A7F9-DC97-CC40-87AC-9AB702B37677}">
    <text>Formula follows this logic:
R3.7 per inch, so R1 = 0.27 inch = 0.00687 m per R1
0.00687 x R value x m2 = m3
x 60 kg/m3 = kg
/ 0.86 = kg of biogenic material
/0.5 = kg of carbon in material
x 3.67 factor to convert kgC to kgCO2</text>
  </threadedComment>
  <threadedComment ref="M46" dT="2020-04-01T15:40:32.36" personId="{D3EACFAE-507D-EF41-82E4-E791EBB32F56}" id="{F8372792-C327-334D-B6FA-27C784DE469A}">
    <text xml:space="preserve">Includes A1-A3 plus A5
</text>
  </threadedComment>
  <threadedComment ref="M47" dT="2020-04-01T13:51:39.86" personId="{D3EACFAE-507D-EF41-82E4-E791EBB32F56}" id="{2F4275BC-7400-574B-8747-2C010FC48C36}">
    <text>A1, A2, A3 + A5</text>
  </threadedComment>
  <threadedComment ref="M48" dT="2020-03-30T18:59:27.92" personId="{D3EACFAE-507D-EF41-82E4-E791EBB32F56}" id="{7288D733-219E-2E46-B119-471C28F1917B}">
    <text>R2.2 per inch for hempcrete
R1 = 0.4545” or 0.011545m
40.17kg/m2 @ 260mm = 1.784kg/m2 @ R1
40.17kg/m2 @ 10.24”
40.17kg/m2 @ R22.53
1.784kg/m2 @ R1</text>
  </threadedComment>
  <threadedComment ref="Y48" dT="2020-04-01T14:27:33.00" personId="{D3EACFAE-507D-EF41-82E4-E791EBB32F56}" id="{4D4E5AB4-85B5-DE4B-A2C0-177850A8BC74}">
    <text>Hemp storage
m2 x 0.011545 (thickness at R1) x 275 (kg/m3) x Rvalue x 0.4 (percentage of hemp by weight) x 0.45 (C content of hemp) x 3.67
Lime formula
m2 x 0.011545 x 275kg/m3 x R value * 0.6 (lime content by weight) x 0.44 (weight of CO2 in lime) x 0.5 (percentage reabsorbed)
molar mass of CACO3 = 100.0869
molar mass of CO2 = 44.01
44.01/100.0869 = 0.44
0.22 is half of the weight of the CO2 which is 0.44 of the CACO3
22% of the weight of the lime is reabsorbed CO2</text>
  </threadedComment>
  <threadedComment ref="V49" dT="2020-04-01T14:41:42.68" personId="{D3EACFAE-507D-EF41-82E4-E791EBB32F56}" id="{D37527D9-EF10-DE4F-A95C-D442168858D3}">
    <text xml:space="preserve">molar mass of CACO3 = 100.0869
molar mass of CO2 = 44.01
44.01/100.0869 = 0.44
0.22 is half of the weight of the CO2 which is 0.44 of the CACO3
22% of the weight of the lime is reabsorbed CO2
</text>
  </threadedComment>
  <threadedComment ref="N50" dT="2020-03-24T16:40:45.40" personId="{D3EACFAE-507D-EF41-82E4-E791EBB32F56}" id="{89587196-85A7-3C40-AA52-6DD4233B43D9}">
    <text>R 3.7 per inch
R1 = 0.27 inch
R1 = 0.00687 m
R value x 0.00687 x m2 x GWP</text>
  </threadedComment>
  <threadedComment ref="Y57" dT="2020-04-20T16:50:49.16" personId="{D3EACFAE-507D-EF41-82E4-E791EBB32F56}" id="{3981FE8D-929E-D340-BCD5-59BFC9DC73E2}">
    <text xml:space="preserve">m2 x thickness (0.0127) x434 kg/m3 (from EPD) x 0.5 (50% carbon content) x 3.67 (conversion to CO2
</text>
  </threadedComment>
</ThreadedComments>
</file>

<file path=xl/threadedComments/threadedComment3.xml><?xml version="1.0" encoding="utf-8"?>
<ThreadedComments xmlns="http://schemas.microsoft.com/office/spreadsheetml/2018/threadedcomments" xmlns:x="http://schemas.openxmlformats.org/spreadsheetml/2006/main">
  <threadedComment ref="L14" dT="2020-04-01T16:36:09.45" personId="{D3EACFAE-507D-EF41-82E4-E791EBB32F56}" id="{221902FF-2CCC-544A-910C-B57DCBEBFA03}">
    <text>EPD for ceramic tile is 3.75kgCO2/m2 for all raw materials. Clay is 70% of raw materials, =2.625kgCO2/m2 @ 10mm thick
2.625kg/0.01m3
262.5kg/m3</text>
  </threadedComment>
  <threadedComment ref="N14" dT="2020-04-01T16:38:11.98" personId="{D3EACFAE-507D-EF41-82E4-E791EBB32F56}" id="{6999625B-CE1D-CE4E-86DC-4E0F177C174D}">
    <text>m2 x 0.1016 thick x 0.2 (20% clay by volume) x GWP</text>
  </threadedComment>
  <threadedComment ref="M21" dT="2020-04-01T13:51:39.86" personId="{D3EACFAE-507D-EF41-82E4-E791EBB32F56}" id="{524EEAA3-E3DE-1545-A4A2-37F5F987670B}">
    <text>A1, A2, A3 + A5</text>
  </threadedComment>
  <threadedComment ref="N23" dT="2020-03-19T17:32:48.98" personId="{D3EACFAE-507D-EF41-82E4-E791EBB32F56}" id="{446F6BFD-C735-9349-8F77-353379C3DBC3}">
    <text xml:space="preserve">Formula rationale:
R value is 1.8/inch
R1 = 0.56 inch = 0.0141m
Rvalue x 0.0141 x m2 = m3
x GWP
</text>
  </threadedComment>
</ThreadedComments>
</file>

<file path=xl/threadedComments/threadedComment4.xml><?xml version="1.0" encoding="utf-8"?>
<ThreadedComments xmlns="http://schemas.microsoft.com/office/spreadsheetml/2018/threadedcomments" xmlns:x="http://schemas.openxmlformats.org/spreadsheetml/2006/main">
  <threadedComment ref="N8" dT="2020-04-01T15:08:34.55" personId="{D3EACFAE-507D-EF41-82E4-E791EBB32F56}" id="{50AE83F4-79E5-F841-A8CA-17A976446DD7}">
    <text xml:space="preserve">Framing factor of 0.25 from ASHRAE </text>
  </threadedComment>
  <threadedComment ref="N9" dT="2020-04-01T15:08:34.55" personId="{D3EACFAE-507D-EF41-82E4-E791EBB32F56}" id="{BAB514C3-BAA6-5542-A331-BF4D3EC821C1}">
    <text xml:space="preserve">Framing factor of 0.25 from ASHRAE </text>
  </threadedComment>
  <threadedComment ref="Y17" dT="2020-03-19T16:23:10.18" personId="{D3EACFAE-507D-EF41-82E4-E791EBB32F56}" id="{A158FDD6-0BC1-B546-A4F1-EE783BD44C39}">
    <text>Formula follows this logic:
R3.7 per inch, so R1 = 0.27 inch = 0.00687 m per R1
0.00687 x R value x m2 = m3
x 60 kg/m3 = kg
/ 0.86 = kg of biogenic material
/0.5 = kg of carbon in material
x 3.67 factor to convert kgC to kgCO2</text>
  </threadedComment>
  <threadedComment ref="N18" dT="2020-04-03T20:14:07.17" personId="{D3EACFAE-507D-EF41-82E4-E791EBB32F56}" id="{FED7DF7E-98D0-DD43-A0BC-E04360A82CBF}">
    <text xml:space="preserve">From LCA -3.654kg/m2 @ 0.2m thick (7.874 inches)
R-3.7/inch from NatureFibre data sheet
R3.7 x 7.874 inch = R29.134
R1 = 0.272 inch (0.0069 m)
-3.654 kgCO2/m2 @ 0.2m
-0.126 kgCO2/m2 @ 0.0069 m
-0.126kgCO2/m2 @ R1
=m2 x -0.126 x R value
</text>
  </threadedComment>
  <threadedComment ref="M20" dT="2020-04-01T13:51:39.86" personId="{D3EACFAE-507D-EF41-82E4-E791EBB32F56}" id="{9B1F4A6E-C5F9-7C42-A7B2-45C99BC33952}">
    <text>A1, A2, A3 + A5</text>
  </threadedComment>
  <threadedComment ref="M21" dT="2020-03-30T18:59:27.92" personId="{D3EACFAE-507D-EF41-82E4-E791EBB32F56}" id="{3CB89EED-E8E3-C04B-ACA1-DC9E16ECF554}">
    <text>R2.2 per inch for hempcrete
R1 = 0.4545” or 0.011545m
40.17kg/m2 @ 260mm = 1.784kg/m2 @ R1
40.17kg/m2 @ 10.24”
40.17kg/m2 @ R22.53
1.784kg/m2 @ R1</text>
  </threadedComment>
  <threadedComment ref="Y21" dT="2020-04-01T14:27:33.00" personId="{D3EACFAE-507D-EF41-82E4-E791EBB32F56}" id="{84A2376E-D83F-314B-92D9-4A8E11802B7A}">
    <text>Hemp storage
m2 x 0.011545 (thickness at R1) x 275 (kg/m3) x Rvalue x 0.4 (percentage of hemp by weight) x 0.45 (C content of hemp) x 3.67
Lime formula
m2 x 0.011545 x 275kg/m3 x R value * 0.6 (lime content by weight) x 0.44 (weight of CO2 in lime) x 0.5 (percentage reabsorbed)
molar mass of CACO3 = 100.0869
molar mass of CO2 = 44.01
44.01/100.0869 = 0.44
0.22 is half of the weight of the CO2 which is 0.44 of the CACO3
22% of the weight of the lime is reabsorbed CO2</text>
  </threadedComment>
  <threadedComment ref="N22" dT="2020-04-01T18:59:23.92" personId="{D3EACFAE-507D-EF41-82E4-E791EBB32F56}" id="{BE1468DE-0B62-664F-A60D-4A537AE19CDE}">
    <text>18% framing factor based on 32” OC frame spacing to fit bale</text>
  </threadedComment>
  <threadedComment ref="R22" dT="2020-04-01T19:01:57.39" personId="{D3EACFAE-507D-EF41-82E4-E791EBB32F56}" id="{BE72C255-77AD-F948-8AC4-5C4A7EB83BDC}">
    <text xml:space="preserve">m2 x 0.3556m (14”) bale thickness x GWP
</text>
  </threadedComment>
  <threadedComment ref="Y22" dT="2020-04-01T19:07:02.52" personId="{D3EACFAE-507D-EF41-82E4-E791EBB32F56}" id="{6EC0E9AD-3C6C-554A-8A6A-6E1200F6CB84}">
    <text>m2 x 0.3556m (14”) x 120kg/m3 for straw bale (7.5 pcf from US code) x avg carbon factor from Phyllis database x 3.67</text>
  </threadedComment>
  <threadedComment ref="N29" dT="2020-03-24T16:40:45.40" personId="{D3EACFAE-507D-EF41-82E4-E791EBB32F56}" id="{CF68DE08-6AA8-A04C-9169-6E803A7A65E0}">
    <text>R 3.7 per inch
R1 = 0.27 inch
R1 = 0.00687 m
R value x 0.00687 x m2 x GWP</text>
  </threadedComment>
  <threadedComment ref="N36" dT="2020-03-24T17:30:08.84" personId="{D3EACFAE-507D-EF41-82E4-E791EBB32F56}" id="{42412E0C-979A-0148-AA96-280E79FA6962}">
    <text>1 brace per 6m2 of building area
1 brace weighs 1.38 kg
m2 / 6 x 1.38 x GWP</text>
  </threadedComment>
  <threadedComment ref="N43" dT="2020-03-20T20:47:11.95" personId="{D3EACFAE-507D-EF41-82E4-E791EBB32F56}" id="{C1D19624-A9F4-DB45-BA5A-3B5E41C639C3}">
    <text>Nexcem material is 550kg/m3
One 14” block is 17 kg
550/17=32.35 blocks per m3 of material
(m2/32.35)*GWP (in kg/m3)</text>
  </threadedComment>
  <threadedComment ref="R43" dT="2020-03-20T20:50:41.85" personId="{D3EACFAE-507D-EF41-82E4-E791EBB32F56}" id="{79809A17-AFE5-B54B-BC9B-A3A517A4D70B}">
    <text>m2 x 0.098 m3 fill per m2 of wall (from Nexcem specs)
x GWP</text>
  </threadedComment>
  <threadedComment ref="N46" dT="2020-03-30T18:09:46.43" personId="{D3EACFAE-507D-EF41-82E4-E791EBB32F56}" id="{F1ED9CC5-1ADE-574B-95CA-C16B08ED240C}">
    <text>EPD includes concrete/steel emissions in A5. These emissions have been added to A1-A3 storage total</text>
  </threadedComment>
  <threadedComment ref="N47" dT="2020-04-20T17:27:06.48" personId="{D3EACFAE-507D-EF41-82E4-E791EBB32F56}" id="{FD0A1BE6-A605-6941-97CA-ABF99FB8FB84}">
    <text>m2 x 0.3048 (12” in m) x 2000 (kg/m3 as per average in EREB book) * GWP</text>
  </threadedComment>
  <threadedComment ref="Y52" dT="2020-04-20T16:50:49.16" personId="{D3EACFAE-507D-EF41-82E4-E791EBB32F56}" id="{85E8802A-2B0E-704C-A82B-200B7063492C}">
    <text xml:space="preserve">m2 x thickness (0.0127) x434 kg/m3 (from EPD) x 0.5 (50% carbon content) x 3.67 (conversion to CO2
</text>
  </threadedComment>
  <threadedComment ref="N55" dT="2020-03-27T00:58:52.57" personId="{D3EACFAE-507D-EF41-82E4-E791EBB32F56}" id="{7AB1808A-D493-A640-9FE0-6917DB1BCACE}">
    <text>1550 kg/m3 from EPD
0.1025 m thick
20% void area per brick (0.8)
m2 x 0.1025 x 0.8 x 1550 x GWP</text>
  </threadedComment>
  <threadedComment ref="R62" dT="2020-03-28T18:08:50.57" personId="{D3EACFAE-507D-EF41-82E4-E791EBB32F56}" id="{41E114D8-D110-1448-99F3-E9E4C4E68B4C}">
    <text xml:space="preserve">1400 kg/m3 from EPD
8mm thick = 0.008m
m2 x 0.008 x 1400 x GWP
</text>
  </threadedComment>
  <threadedComment ref="N63" dT="2020-03-28T22:32:05.70" personId="{D3EACFAE-507D-EF41-82E4-E791EBB32F56}" id="{70109261-23B1-F54F-A01B-CC0D9FC2A1C7}">
    <text xml:space="preserve">5/8” + 0.01588 m
1/4 volume of stucco is cement
Cement powder is 1440 kg/m3
m2 x 0.01588 / 4 is volume
x 1440 x GWP
</text>
  </threadedComment>
  <threadedComment ref="R63" dT="2020-03-28T22:33:45.31" personId="{D3EACFAE-507D-EF41-82E4-E791EBB32F56}" id="{DBB37F3D-E4D2-E34F-9CF6-761027279879}">
    <text>Sand is 1600kg/m3
m2 x 0.015875 x 1600 x GWP</text>
  </threadedComment>
  <threadedComment ref="N64" dT="2020-04-01T20:55:53.98" personId="{D3EACFAE-507D-EF41-82E4-E791EBB32F56}" id="{C08735A8-26C5-1246-BDD7-B50F34756A68}">
    <text>Diathonite spec’s 3.7kg/m2 @ 10mm
4.625kg/m2 @ 12.7mm (1/2”)
m2 x 4.625 x GWP</text>
  </threadedComment>
  <threadedComment ref="Y64" dT="2020-04-01T21:07:08.15" personId="{D3EACFAE-507D-EF41-82E4-E791EBB32F56}" id="{BA7E39D5-D595-3244-BC04-9E1F6295B2FC}">
    <text>Diathonite 4.625kg/m2 @ 12.7mm thick
Cork is 45% of mass
Cork is 55% carbon</text>
  </threadedComment>
</ThreadedComments>
</file>

<file path=xl/threadedComments/threadedComment5.xml><?xml version="1.0" encoding="utf-8"?>
<ThreadedComments xmlns="http://schemas.microsoft.com/office/spreadsheetml/2018/threadedcomments" xmlns:x="http://schemas.openxmlformats.org/spreadsheetml/2006/main">
  <threadedComment ref="N8" dT="2020-03-28T22:45:54.26" personId="{D3EACFAE-507D-EF41-82E4-E791EBB32F56}" id="{9DF0A271-70F2-B44C-81AC-7AAEF03F9B2D}">
    <text>20% framing factor (0.2)
length x height x depth
m x m x 0.0889
x 0.2 x GWP</text>
  </threadedComment>
  <threadedComment ref="N9" dT="2020-03-19T16:56:33.86" personId="{D3EACFAE-507D-EF41-82E4-E791EBB32F56}" id="{5BF82375-CD52-4C45-92EB-63CB0B1D1687}">
    <text xml:space="preserve">Formual rationale:
Wall area x 0.2 framing factor
= m2 of stud area
Studs weigh 0.667kg/m
1m2 of studs contains 31.5 m of studs
= 21 kg/m2
x EPD factor
</text>
  </threadedComment>
  <threadedComment ref="Y10" dT="2020-04-01T19:14:18.27" personId="{D3EACFAE-507D-EF41-82E4-E791EBB32F56}" id="{5301B893-A742-9C41-9350-98DCBF1D9F0D}">
    <text>m2 x 0.06033 m (2-3/8”) x 379 kg/m3 x 0.4675 (PHyllis avg for straw) x 3.67 (conv. to CO2)</text>
  </threadedComment>
  <threadedComment ref="Y16" dT="2020-04-20T16:50:49.16" personId="{D3EACFAE-507D-EF41-82E4-E791EBB32F56}" id="{D5489A22-A247-1042-AF97-07216F3B7511}">
    <text xml:space="preserve">m2 x thickness (0.0127) x434 kg/m3 (from EPD) x 0.5 (50% carbon content) x 3.67 (conversion to CO2
</text>
  </threadedComment>
  <threadedComment ref="L22" dT="2020-04-01T16:36:09.45" personId="{D3EACFAE-507D-EF41-82E4-E791EBB32F56}" id="{6F61CBD3-012C-CD46-B13F-73BEA4319A52}">
    <text>EPD for ceramic tile is 3.75kgCO2/m2 for all raw materials. Clay is 70% of raw materials, =2.625kgCO2/m2 @ 10mm thick
2.625kg/0.01m3
262.5kg/m3</text>
  </threadedComment>
  <threadedComment ref="N22" dT="2020-04-01T16:38:11.98" personId="{D3EACFAE-507D-EF41-82E4-E791EBB32F56}" id="{DC7AD058-C778-7B40-B247-6E945E54909C}">
    <text>m2 x 0.1016 thick x 0.2 (20% clay by volume) x GWP</text>
  </threadedComment>
  <threadedComment ref="V22" dT="2020-04-01T19:23:42.81" personId="{D3EACFAE-507D-EF41-82E4-E791EBB32F56}" id="{8DDEE8AB-F26F-144F-AD4F-3DD6209010A6}">
    <text>Lath is 5/16 x 1-1/2 inch with 3/8” spacing = 0.047625 m per strip
100m2 = 210 strips
1m2 = 2.1 strips
1m2 = 0.003024 m3
m2 x 0.003024 x GWP</text>
  </threadedComment>
</ThreadedComments>
</file>

<file path=xl/threadedComments/threadedComment6.xml><?xml version="1.0" encoding="utf-8"?>
<ThreadedComments xmlns="http://schemas.microsoft.com/office/spreadsheetml/2018/threadedcomments" xmlns:x="http://schemas.openxmlformats.org/spreadsheetml/2006/main">
  <threadedComment ref="N11" dT="2020-03-28T23:35:17.85" personId="{D3EACFAE-507D-EF41-82E4-E791EBB32F56}" id="{6BE60969-804C-1B49-94AC-63817930B5E3}">
    <text>250 m of joists per 100m2 @ 16” spacing
= 2.5m of joist per m2 of floor area
m2 x 2.5 / 10 x GWP</text>
  </threadedComment>
  <threadedComment ref="N12" dT="2020-03-28T23:43:48.87" personId="{D3EACFAE-507D-EF41-82E4-E791EBB32F56}" id="{532220A5-0F67-654F-82F8-E3F8CAA2C9C7}">
    <text>250 m of joists per 100m2 @ 16” spacing
= 2.5m of joist per m2 of floor area
3.25 m of wood per 1 m of joist length, 2x4 is 0.0889 m wide and 0.0381 deep
m2 x 2.5 = joist length
x 3.25 = lineal amount of wood
x 0.0889 x 0.0381
x GWP</text>
  </threadedComment>
  <threadedComment ref="N14" dT="2020-03-29T00:02:59.33" personId="{D3EACFAE-507D-EF41-82E4-E791EBB32F56}" id="{F4E5CC7D-8C8E-7C42-B4B1-81CF67412F7F}">
    <text>Can-Am joist specs say 10lb/ft of joist length = 14.88 kg/m
At 24” spacing, 1.7 m of joist per m2
m2 x 1.7 x 14.88 x GWP</text>
  </threadedComment>
  <threadedComment ref="N19" dT="2020-03-29T00:51:03.17" personId="{D3EACFAE-507D-EF41-82E4-E791EBB32F56}" id="{AB095673-EAF8-C446-B998-CEB79C19AA8D}">
    <text>W10x33 beam is 33lb/ft = 49.1kg/m
m x 49.1 x GWP</text>
  </threadedComment>
  <threadedComment ref="Y39" dT="2020-04-20T17:11:01.72" personId="{D3EACFAE-507D-EF41-82E4-E791EBB32F56}" id="{88BE3397-205D-4741-B0C3-29031970EF60}">
    <text>m2 x 11.02 (kg per m2 as per EPD) x 0.5 (50% carbon content) x 3.67 (conversion to CO2)</text>
  </threadedComment>
  <threadedComment ref="Y41" dT="2020-03-29T01:52:43.88" personId="{D3EACFAE-507D-EF41-82E4-E791EBB32F56}" id="{299F8B59-4E21-8F46-BAF6-59F283CE673A}">
    <text>73% avg biogenic content
40% avg carbon content for biogenic materials
3 kg/m2</text>
  </threadedComment>
  <threadedComment ref="L44" dT="2020-04-01T16:36:09.45" personId="{D3EACFAE-507D-EF41-82E4-E791EBB32F56}" id="{FB90467F-4525-F649-A44F-B3FFF76F369D}">
    <text>EPD for ceramic tile is 3.75kgCO2/m2 for all raw materials. Clay is 70% of raw materials, =2.625kgCO2/m2 @ 10mm thick
2.625kg/0.01m3
262.5kg/m3</text>
  </threadedComment>
  <threadedComment ref="N44" dT="2020-04-01T16:38:11.98" personId="{D3EACFAE-507D-EF41-82E4-E791EBB32F56}" id="{0A0A1025-91B2-FC46-91E5-F6A58B447585}">
    <text>m2 x 0.01905m (3/4”) thick x 0.2 (20% clay by volume) x GWP</text>
  </threadedComment>
  <threadedComment ref="R44" dT="2020-04-02T15:35:18.43" personId="{D3EACFAE-507D-EF41-82E4-E791EBB32F56}" id="{EDFC7A95-9F9D-2A47-9CBB-07AA48520A44}">
    <text>Sand assumed to be 100% of volume</text>
  </threadedComment>
  <threadedComment ref="Y54" dT="2020-04-20T17:11:01.72" personId="{D3EACFAE-507D-EF41-82E4-E791EBB32F56}" id="{8B2DBEAE-1E08-1047-9EC8-B8CD412D49C4}">
    <text>m2 x 11.02 (kg per m2 as per EPD) x 0.5 (50% carbon content) x 3.67 (conversion to CO2)</text>
  </threadedComment>
  <threadedComment ref="Y56" dT="2020-03-29T01:52:43.88" personId="{D3EACFAE-507D-EF41-82E4-E791EBB32F56}" id="{4C8379C9-DA8E-D141-8454-8C541D667336}">
    <text>73% avg biogenic content
40% avg carbon content for biogenic materials</text>
  </threadedComment>
  <threadedComment ref="L59" dT="2020-04-01T16:36:09.45" personId="{D3EACFAE-507D-EF41-82E4-E791EBB32F56}" id="{B146E912-F110-6544-AA45-8C001430446A}">
    <text>EPD for ceramic tile is 3.75kgCO2/m2 for all raw materials. Clay is 70% of raw materials, =2.625kgCO2/m2 @ 10mm thick
2.625kg/0.01m3
262.5kg/m3</text>
  </threadedComment>
  <threadedComment ref="N59" dT="2020-04-01T16:38:11.98" personId="{D3EACFAE-507D-EF41-82E4-E791EBB32F56}" id="{7784C865-73C1-B940-83B3-D3E132AC7263}">
    <text>m2 x 0.01905m (3/4”) thick x 0.2 (20% clay by volume) x GWP</text>
  </threadedComment>
  <threadedComment ref="Y69" dT="2020-04-20T17:11:01.72" personId="{D3EACFAE-507D-EF41-82E4-E791EBB32F56}" id="{470B01EE-1A61-FE4F-8A84-0CAE6B6102BB}">
    <text>m2 x 11.02 (kg per m2 as per EPD) x 0.5 (50% carbon content) x 3.67 (conversion to CO2)</text>
  </threadedComment>
  <threadedComment ref="Y71" dT="2020-03-29T01:52:43.88" personId="{D3EACFAE-507D-EF41-82E4-E791EBB32F56}" id="{043BB3FC-C308-644A-8709-DE5ABE4B4152}">
    <text>73% avg biogenic content
40% avg carbon content for biogenic materials</text>
  </threadedComment>
  <threadedComment ref="L74" dT="2020-04-01T16:36:09.45" personId="{D3EACFAE-507D-EF41-82E4-E791EBB32F56}" id="{048B3161-1A61-B54C-ACF9-D419C08BA4BA}">
    <text>EPD for ceramic tile is 3.75kgCO2/m2 for all raw materials. Clay is 70% of raw materials, =2.625kgCO2/m2 @ 10mm thick
2.625kg/0.01m3
262.5kg/m3</text>
  </threadedComment>
  <threadedComment ref="N74" dT="2020-04-01T16:38:11.98" personId="{D3EACFAE-507D-EF41-82E4-E791EBB32F56}" id="{309D147D-21AB-B241-896B-F3DD99FBFBFB}">
    <text>m2 x 0.01905m (3/4”) thick x 0.2 (20% clay by volume) x GWP</text>
  </threadedComment>
</ThreadedComments>
</file>

<file path=xl/threadedComments/threadedComment7.xml><?xml version="1.0" encoding="utf-8"?>
<ThreadedComments xmlns="http://schemas.microsoft.com/office/spreadsheetml/2018/threadedcomments" xmlns:x="http://schemas.openxmlformats.org/spreadsheetml/2006/main">
  <threadedComment ref="Y12" dT="2020-03-29T15:10:41.43" personId="{D3EACFAE-507D-EF41-82E4-E791EBB32F56}" id="{09416FE3-B3C6-A340-8B9E-52AACBCBAD16}">
    <text>Tectum 17.087 kg/m2
50% wood content
50% of wood is carbon
m2 x 17.087 x 0.5 x 0.5 x 3.67</text>
  </threadedComment>
  <threadedComment ref="Y14" dT="2020-04-20T16:50:49.16" personId="{D3EACFAE-507D-EF41-82E4-E791EBB32F56}" id="{C44D046E-EC22-1442-B2BE-B3858B3F08EB}">
    <text xml:space="preserve">m2 x thickness (0.0127) x434 kg/m3 (from EPD) x 0.5 (50% carbon content) x 3.67 (conversion to CO2
</text>
  </threadedComment>
  <threadedComment ref="Y25" dT="2020-03-29T15:10:41.43" personId="{D3EACFAE-507D-EF41-82E4-E791EBB32F56}" id="{232D7E6B-2622-7E42-840A-C6D986AFE795}">
    <text>Tectum 17.087 kg/m2
50% wood content
50% of wood is carbon
m2 x 17.087 x 0.5 x 0.5 x 3.67</text>
  </threadedComment>
  <threadedComment ref="Y27" dT="2020-04-20T16:50:49.16" personId="{D3EACFAE-507D-EF41-82E4-E791EBB32F56}" id="{37E4E327-4073-8B47-84AA-0A6830BFFADC}">
    <text xml:space="preserve">m2 x thickness (0.0127) x434 kg/m3 (from EPD) x 0.5 (50% carbon content) x 3.67 (conversion to CO2
</text>
  </threadedComment>
  <threadedComment ref="Y38" dT="2020-04-01T20:25:27.60" personId="{D3EACFAE-507D-EF41-82E4-E791EBB32F56}" id="{915B6FF6-0298-B347-A180-DF636C7A67D5}">
    <text>Tectum is 3.5lb/ft = 17.09kg/m2
Tectum is 50% wood content
Wood is 50% carbon content
m2 x 17.09 x 0.5 x 0.5 x 3.67 CO2 factor</text>
  </threadedComment>
  <threadedComment ref="Y40" dT="2020-04-20T16:50:49.16" personId="{D3EACFAE-507D-EF41-82E4-E791EBB32F56}" id="{434DB247-F8A3-5A4D-AA84-67267BD39719}">
    <text xml:space="preserve">m2 x thickness (0.0127) x434 kg/m3 (from EPD) x 0.5 (50% carbon content) x 3.67 (conversion to CO2
</text>
  </threadedComment>
</ThreadedComments>
</file>

<file path=xl/threadedComments/threadedComment8.xml><?xml version="1.0" encoding="utf-8"?>
<ThreadedComments xmlns="http://schemas.microsoft.com/office/spreadsheetml/2018/threadedcomments" xmlns:x="http://schemas.openxmlformats.org/spreadsheetml/2006/main">
  <threadedComment ref="N9" dT="2020-03-28T23:35:17.85" personId="{D3EACFAE-507D-EF41-82E4-E791EBB32F56}" id="{31A825F8-97E6-0341-B344-CE9DFC5F33BF}">
    <text>170 m of joists per 100m2 @ 24” spacing
= 1.7m of joist per m2 of floor area
m2 x 1.7 / 10 x GWP</text>
  </threadedComment>
  <threadedComment ref="N10" dT="2020-03-29T15:57:40.26" personId="{D3EACFAE-507D-EF41-82E4-E791EBB32F56}" id="{C0514BDF-DEAF-874D-AD7B-A2B48BBBFC03}">
    <text>170 m of joists per 100m2 @ 24” spacing
= 1.7m of joist per m2 of floor area
4.25 m of wood per 1 m of joist length, 2x4 is 0.0889 m wide and 0.0381 deep
m2 x 1.7 = joist length
x 4.25 = lineal amount of wood
x 0.0889 x 0.0381
x GWP</text>
  </threadedComment>
  <threadedComment ref="N16" dT="2020-03-29T16:07:18.99" personId="{D3EACFAE-507D-EF41-82E4-E791EBB32F56}" id="{E518DD69-BE49-B349-A9B3-632EB912CDAA}">
    <text>250m of strapping per 100m2 at 16” centers
= 2.5m per 1m2
3.5”x0.75” = 0.0889x0.01905m
m2 x 2.5 x 0.0889 x 0.01905 x GWP</text>
  </threadedComment>
  <threadedComment ref="N18" dT="2020-03-24T16:40:45.40" personId="{D3EACFAE-507D-EF41-82E4-E791EBB32F56}" id="{ECB7AFFC-F3AD-0840-8808-78ED6689DBF4}">
    <text>R 3.7 per inch
R1 = 0.27 inch
R1 = 0.00687 m
R value x 0.00687 x m2 x GWP</text>
  </threadedComment>
  <threadedComment ref="N23" dT="2020-03-29T16:38:30.95" personId="{D3EACFAE-507D-EF41-82E4-E791EBB32F56}" id="{E0057946-F3E4-144F-86CB-BA7892E7C0EF}">
    <text>2.5kgCO2/m2 @ 0.019 thick = 131.58 kgCO2/m3
Avg thickness of cedar roof 11/16” = 0.017462 m
m2 x 0.017462 x GWP</text>
  </threadedComment>
  <threadedComment ref="Y30" dT="2020-03-19T16:23:10.18" personId="{D3EACFAE-507D-EF41-82E4-E791EBB32F56}" id="{9A377B0D-2B4F-4E48-8F41-6EB6683ABB48}">
    <text>Formula follows this logic:
R3.7 per inch, so R1 = 0.27 inch = 0.00687 m per R1
0.00687 x R value x m2 = m3
x 60 kg/m3 = kg
/ 0.86 = kg of biogenic material
/0.5 = kg of carbon in material
x 3.67 factor to convert kgC to kgCO2</text>
  </threadedComment>
  <threadedComment ref="N31" dT="2020-04-03T20:14:07.17" personId="{D3EACFAE-507D-EF41-82E4-E791EBB32F56}" id="{ACE9CC50-2FAF-2B4F-8C7C-046434721D69}">
    <text xml:space="preserve">From LCA -3.654kg/m2 @ 0.2m thick (7.874 inches)
R-3.7/inch from NatureFibre data sheet
R3.7 x 7.874 inch = R29.134
R1 = 0.272 inch (0.0069 m)
-3.654 kgCO2/m2 @ 0.2m
-0.126 kgCO2/m2 @ 0.0069 m
-0.126kgCO2/m2 @ R1
=m2 x -0.126 x R value
</text>
  </threadedComment>
  <threadedComment ref="M35" dT="2020-03-30T18:59:27.92" personId="{D3EACFAE-507D-EF41-82E4-E791EBB32F56}" id="{D94034E0-C283-0140-8113-0B20FDDF87CB}">
    <text>R2.2 per inch for hempcrete
R1 = 0.4545” or 0.011545m
40.17kg/m2 @ 260mm = 1.784kg/m2 @ R1
40.17kg/m2 @ 10.24”
40.17kg/m2 @ R22.53
1.784kg/m2 @ R1</text>
  </threadedComment>
  <threadedComment ref="Y35" dT="2020-04-01T14:27:33.00" personId="{D3EACFAE-507D-EF41-82E4-E791EBB32F56}" id="{F2CEDB1D-4F95-0C4D-A0C7-B0CB5121FC05}">
    <text>Hemp storage
m2 x 0.011545 (thickness at R1) x 275 (kg/m3) x Rvalue x 0.4 (percentage of hemp by weight) x 0.45 (C content of hemp) x 3.67
Lime formula
m2 x 0.011545 x 275kg/m3 x R value * 0.6 (lime content by weight) x 0.44 (weight of CO2 in lime) x 0.5 (percentage reabsorbed)
molar mass of CACO3 = 100.0869
molar mass of CO2 = 44.01
44.01/100.0869 = 0.44
0.22 is half of the weight of the CO2 which is 0.44 of the CACO3
22% of the weight of the lime is reabsorbed CO2</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orky@threelittlepigsdb.com" TargetMode="External"/><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17" Type="http://schemas.openxmlformats.org/officeDocument/2006/relationships/ctrlProp" Target="../ctrlProps/ctrlProp341.xml"/><Relationship Id="rId21" Type="http://schemas.openxmlformats.org/officeDocument/2006/relationships/ctrlProp" Target="../ctrlProps/ctrlProp245.xml"/><Relationship Id="rId42" Type="http://schemas.openxmlformats.org/officeDocument/2006/relationships/ctrlProp" Target="../ctrlProps/ctrlProp266.xml"/><Relationship Id="rId63" Type="http://schemas.openxmlformats.org/officeDocument/2006/relationships/ctrlProp" Target="../ctrlProps/ctrlProp287.xml"/><Relationship Id="rId84" Type="http://schemas.openxmlformats.org/officeDocument/2006/relationships/ctrlProp" Target="../ctrlProps/ctrlProp308.xml"/><Relationship Id="rId138" Type="http://schemas.openxmlformats.org/officeDocument/2006/relationships/ctrlProp" Target="../ctrlProps/ctrlProp362.xml"/><Relationship Id="rId159" Type="http://schemas.openxmlformats.org/officeDocument/2006/relationships/ctrlProp" Target="../ctrlProps/ctrlProp383.xml"/><Relationship Id="rId170" Type="http://schemas.openxmlformats.org/officeDocument/2006/relationships/ctrlProp" Target="../ctrlProps/ctrlProp394.xml"/><Relationship Id="rId191" Type="http://schemas.openxmlformats.org/officeDocument/2006/relationships/ctrlProp" Target="../ctrlProps/ctrlProp415.xml"/><Relationship Id="rId205" Type="http://schemas.openxmlformats.org/officeDocument/2006/relationships/ctrlProp" Target="../ctrlProps/ctrlProp429.xml"/><Relationship Id="rId226" Type="http://schemas.openxmlformats.org/officeDocument/2006/relationships/ctrlProp" Target="../ctrlProps/ctrlProp450.xml"/><Relationship Id="rId247" Type="http://schemas.openxmlformats.org/officeDocument/2006/relationships/ctrlProp" Target="../ctrlProps/ctrlProp471.xml"/><Relationship Id="rId107" Type="http://schemas.openxmlformats.org/officeDocument/2006/relationships/ctrlProp" Target="../ctrlProps/ctrlProp331.xml"/><Relationship Id="rId268" Type="http://schemas.openxmlformats.org/officeDocument/2006/relationships/ctrlProp" Target="../ctrlProps/ctrlProp492.xml"/><Relationship Id="rId289" Type="http://schemas.openxmlformats.org/officeDocument/2006/relationships/ctrlProp" Target="../ctrlProps/ctrlProp513.xml"/><Relationship Id="rId11" Type="http://schemas.openxmlformats.org/officeDocument/2006/relationships/ctrlProp" Target="../ctrlProps/ctrlProp235.xml"/><Relationship Id="rId32" Type="http://schemas.openxmlformats.org/officeDocument/2006/relationships/ctrlProp" Target="../ctrlProps/ctrlProp256.xml"/><Relationship Id="rId53" Type="http://schemas.openxmlformats.org/officeDocument/2006/relationships/ctrlProp" Target="../ctrlProps/ctrlProp277.xml"/><Relationship Id="rId74" Type="http://schemas.openxmlformats.org/officeDocument/2006/relationships/ctrlProp" Target="../ctrlProps/ctrlProp298.xml"/><Relationship Id="rId128" Type="http://schemas.openxmlformats.org/officeDocument/2006/relationships/ctrlProp" Target="../ctrlProps/ctrlProp352.xml"/><Relationship Id="rId149" Type="http://schemas.openxmlformats.org/officeDocument/2006/relationships/ctrlProp" Target="../ctrlProps/ctrlProp373.xml"/><Relationship Id="rId5" Type="http://schemas.openxmlformats.org/officeDocument/2006/relationships/ctrlProp" Target="../ctrlProps/ctrlProp229.xml"/><Relationship Id="rId95" Type="http://schemas.openxmlformats.org/officeDocument/2006/relationships/ctrlProp" Target="../ctrlProps/ctrlProp319.xml"/><Relationship Id="rId160" Type="http://schemas.openxmlformats.org/officeDocument/2006/relationships/ctrlProp" Target="../ctrlProps/ctrlProp384.xml"/><Relationship Id="rId181" Type="http://schemas.openxmlformats.org/officeDocument/2006/relationships/ctrlProp" Target="../ctrlProps/ctrlProp405.xml"/><Relationship Id="rId216" Type="http://schemas.openxmlformats.org/officeDocument/2006/relationships/ctrlProp" Target="../ctrlProps/ctrlProp440.xml"/><Relationship Id="rId237" Type="http://schemas.openxmlformats.org/officeDocument/2006/relationships/ctrlProp" Target="../ctrlProps/ctrlProp461.xml"/><Relationship Id="rId258" Type="http://schemas.openxmlformats.org/officeDocument/2006/relationships/ctrlProp" Target="../ctrlProps/ctrlProp482.xml"/><Relationship Id="rId279" Type="http://schemas.openxmlformats.org/officeDocument/2006/relationships/ctrlProp" Target="../ctrlProps/ctrlProp503.xml"/><Relationship Id="rId22" Type="http://schemas.openxmlformats.org/officeDocument/2006/relationships/ctrlProp" Target="../ctrlProps/ctrlProp246.xml"/><Relationship Id="rId43" Type="http://schemas.openxmlformats.org/officeDocument/2006/relationships/ctrlProp" Target="../ctrlProps/ctrlProp267.xml"/><Relationship Id="rId64" Type="http://schemas.openxmlformats.org/officeDocument/2006/relationships/ctrlProp" Target="../ctrlProps/ctrlProp288.xml"/><Relationship Id="rId118" Type="http://schemas.openxmlformats.org/officeDocument/2006/relationships/ctrlProp" Target="../ctrlProps/ctrlProp342.xml"/><Relationship Id="rId139" Type="http://schemas.openxmlformats.org/officeDocument/2006/relationships/ctrlProp" Target="../ctrlProps/ctrlProp363.xml"/><Relationship Id="rId290" Type="http://schemas.openxmlformats.org/officeDocument/2006/relationships/ctrlProp" Target="../ctrlProps/ctrlProp514.xml"/><Relationship Id="rId85" Type="http://schemas.openxmlformats.org/officeDocument/2006/relationships/ctrlProp" Target="../ctrlProps/ctrlProp309.xml"/><Relationship Id="rId150" Type="http://schemas.openxmlformats.org/officeDocument/2006/relationships/ctrlProp" Target="../ctrlProps/ctrlProp374.xml"/><Relationship Id="rId171" Type="http://schemas.openxmlformats.org/officeDocument/2006/relationships/ctrlProp" Target="../ctrlProps/ctrlProp395.xml"/><Relationship Id="rId192" Type="http://schemas.openxmlformats.org/officeDocument/2006/relationships/ctrlProp" Target="../ctrlProps/ctrlProp416.xml"/><Relationship Id="rId206" Type="http://schemas.openxmlformats.org/officeDocument/2006/relationships/ctrlProp" Target="../ctrlProps/ctrlProp430.xml"/><Relationship Id="rId227" Type="http://schemas.openxmlformats.org/officeDocument/2006/relationships/ctrlProp" Target="../ctrlProps/ctrlProp451.xml"/><Relationship Id="rId248" Type="http://schemas.openxmlformats.org/officeDocument/2006/relationships/ctrlProp" Target="../ctrlProps/ctrlProp472.xml"/><Relationship Id="rId269" Type="http://schemas.openxmlformats.org/officeDocument/2006/relationships/ctrlProp" Target="../ctrlProps/ctrlProp493.xml"/><Relationship Id="rId12" Type="http://schemas.openxmlformats.org/officeDocument/2006/relationships/ctrlProp" Target="../ctrlProps/ctrlProp236.xml"/><Relationship Id="rId33" Type="http://schemas.openxmlformats.org/officeDocument/2006/relationships/ctrlProp" Target="../ctrlProps/ctrlProp257.xml"/><Relationship Id="rId108" Type="http://schemas.openxmlformats.org/officeDocument/2006/relationships/ctrlProp" Target="../ctrlProps/ctrlProp332.xml"/><Relationship Id="rId129" Type="http://schemas.openxmlformats.org/officeDocument/2006/relationships/ctrlProp" Target="../ctrlProps/ctrlProp353.xml"/><Relationship Id="rId280" Type="http://schemas.openxmlformats.org/officeDocument/2006/relationships/ctrlProp" Target="../ctrlProps/ctrlProp504.xml"/><Relationship Id="rId54" Type="http://schemas.openxmlformats.org/officeDocument/2006/relationships/ctrlProp" Target="../ctrlProps/ctrlProp278.xml"/><Relationship Id="rId75" Type="http://schemas.openxmlformats.org/officeDocument/2006/relationships/ctrlProp" Target="../ctrlProps/ctrlProp299.xml"/><Relationship Id="rId96" Type="http://schemas.openxmlformats.org/officeDocument/2006/relationships/ctrlProp" Target="../ctrlProps/ctrlProp320.xml"/><Relationship Id="rId140" Type="http://schemas.openxmlformats.org/officeDocument/2006/relationships/ctrlProp" Target="../ctrlProps/ctrlProp364.xml"/><Relationship Id="rId161" Type="http://schemas.openxmlformats.org/officeDocument/2006/relationships/ctrlProp" Target="../ctrlProps/ctrlProp385.xml"/><Relationship Id="rId182" Type="http://schemas.openxmlformats.org/officeDocument/2006/relationships/ctrlProp" Target="../ctrlProps/ctrlProp406.xml"/><Relationship Id="rId217" Type="http://schemas.openxmlformats.org/officeDocument/2006/relationships/ctrlProp" Target="../ctrlProps/ctrlProp441.xml"/><Relationship Id="rId6" Type="http://schemas.openxmlformats.org/officeDocument/2006/relationships/ctrlProp" Target="../ctrlProps/ctrlProp230.xml"/><Relationship Id="rId238" Type="http://schemas.openxmlformats.org/officeDocument/2006/relationships/ctrlProp" Target="../ctrlProps/ctrlProp462.xml"/><Relationship Id="rId259" Type="http://schemas.openxmlformats.org/officeDocument/2006/relationships/ctrlProp" Target="../ctrlProps/ctrlProp483.xml"/><Relationship Id="rId23" Type="http://schemas.openxmlformats.org/officeDocument/2006/relationships/ctrlProp" Target="../ctrlProps/ctrlProp247.xml"/><Relationship Id="rId119" Type="http://schemas.openxmlformats.org/officeDocument/2006/relationships/ctrlProp" Target="../ctrlProps/ctrlProp343.xml"/><Relationship Id="rId270" Type="http://schemas.openxmlformats.org/officeDocument/2006/relationships/ctrlProp" Target="../ctrlProps/ctrlProp494.xml"/><Relationship Id="rId291" Type="http://schemas.openxmlformats.org/officeDocument/2006/relationships/ctrlProp" Target="../ctrlProps/ctrlProp515.xml"/><Relationship Id="rId44" Type="http://schemas.openxmlformats.org/officeDocument/2006/relationships/ctrlProp" Target="../ctrlProps/ctrlProp268.xml"/><Relationship Id="rId65" Type="http://schemas.openxmlformats.org/officeDocument/2006/relationships/ctrlProp" Target="../ctrlProps/ctrlProp289.xml"/><Relationship Id="rId86" Type="http://schemas.openxmlformats.org/officeDocument/2006/relationships/ctrlProp" Target="../ctrlProps/ctrlProp310.xml"/><Relationship Id="rId130" Type="http://schemas.openxmlformats.org/officeDocument/2006/relationships/ctrlProp" Target="../ctrlProps/ctrlProp354.xml"/><Relationship Id="rId151" Type="http://schemas.openxmlformats.org/officeDocument/2006/relationships/ctrlProp" Target="../ctrlProps/ctrlProp375.xml"/><Relationship Id="rId172" Type="http://schemas.openxmlformats.org/officeDocument/2006/relationships/ctrlProp" Target="../ctrlProps/ctrlProp396.xml"/><Relationship Id="rId193" Type="http://schemas.openxmlformats.org/officeDocument/2006/relationships/ctrlProp" Target="../ctrlProps/ctrlProp417.xml"/><Relationship Id="rId207" Type="http://schemas.openxmlformats.org/officeDocument/2006/relationships/ctrlProp" Target="../ctrlProps/ctrlProp431.xml"/><Relationship Id="rId228" Type="http://schemas.openxmlformats.org/officeDocument/2006/relationships/ctrlProp" Target="../ctrlProps/ctrlProp452.xml"/><Relationship Id="rId249" Type="http://schemas.openxmlformats.org/officeDocument/2006/relationships/ctrlProp" Target="../ctrlProps/ctrlProp473.xml"/><Relationship Id="rId13" Type="http://schemas.openxmlformats.org/officeDocument/2006/relationships/ctrlProp" Target="../ctrlProps/ctrlProp237.xml"/><Relationship Id="rId109" Type="http://schemas.openxmlformats.org/officeDocument/2006/relationships/ctrlProp" Target="../ctrlProps/ctrlProp333.xml"/><Relationship Id="rId260" Type="http://schemas.openxmlformats.org/officeDocument/2006/relationships/ctrlProp" Target="../ctrlProps/ctrlProp484.xml"/><Relationship Id="rId281" Type="http://schemas.openxmlformats.org/officeDocument/2006/relationships/ctrlProp" Target="../ctrlProps/ctrlProp505.xml"/><Relationship Id="rId34" Type="http://schemas.openxmlformats.org/officeDocument/2006/relationships/ctrlProp" Target="../ctrlProps/ctrlProp258.xml"/><Relationship Id="rId50" Type="http://schemas.openxmlformats.org/officeDocument/2006/relationships/ctrlProp" Target="../ctrlProps/ctrlProp274.xml"/><Relationship Id="rId55" Type="http://schemas.openxmlformats.org/officeDocument/2006/relationships/ctrlProp" Target="../ctrlProps/ctrlProp279.xml"/><Relationship Id="rId76" Type="http://schemas.openxmlformats.org/officeDocument/2006/relationships/ctrlProp" Target="../ctrlProps/ctrlProp300.xml"/><Relationship Id="rId97" Type="http://schemas.openxmlformats.org/officeDocument/2006/relationships/ctrlProp" Target="../ctrlProps/ctrlProp321.xml"/><Relationship Id="rId104" Type="http://schemas.openxmlformats.org/officeDocument/2006/relationships/ctrlProp" Target="../ctrlProps/ctrlProp328.xml"/><Relationship Id="rId120" Type="http://schemas.openxmlformats.org/officeDocument/2006/relationships/ctrlProp" Target="../ctrlProps/ctrlProp344.xml"/><Relationship Id="rId125" Type="http://schemas.openxmlformats.org/officeDocument/2006/relationships/ctrlProp" Target="../ctrlProps/ctrlProp349.xml"/><Relationship Id="rId141" Type="http://schemas.openxmlformats.org/officeDocument/2006/relationships/ctrlProp" Target="../ctrlProps/ctrlProp365.xml"/><Relationship Id="rId146" Type="http://schemas.openxmlformats.org/officeDocument/2006/relationships/ctrlProp" Target="../ctrlProps/ctrlProp370.xml"/><Relationship Id="rId167" Type="http://schemas.openxmlformats.org/officeDocument/2006/relationships/ctrlProp" Target="../ctrlProps/ctrlProp391.xml"/><Relationship Id="rId188" Type="http://schemas.openxmlformats.org/officeDocument/2006/relationships/ctrlProp" Target="../ctrlProps/ctrlProp412.xml"/><Relationship Id="rId7" Type="http://schemas.openxmlformats.org/officeDocument/2006/relationships/ctrlProp" Target="../ctrlProps/ctrlProp231.xml"/><Relationship Id="rId71" Type="http://schemas.openxmlformats.org/officeDocument/2006/relationships/ctrlProp" Target="../ctrlProps/ctrlProp295.xml"/><Relationship Id="rId92" Type="http://schemas.openxmlformats.org/officeDocument/2006/relationships/ctrlProp" Target="../ctrlProps/ctrlProp316.xml"/><Relationship Id="rId162" Type="http://schemas.openxmlformats.org/officeDocument/2006/relationships/ctrlProp" Target="../ctrlProps/ctrlProp386.xml"/><Relationship Id="rId183" Type="http://schemas.openxmlformats.org/officeDocument/2006/relationships/ctrlProp" Target="../ctrlProps/ctrlProp407.xml"/><Relationship Id="rId213" Type="http://schemas.openxmlformats.org/officeDocument/2006/relationships/ctrlProp" Target="../ctrlProps/ctrlProp437.xml"/><Relationship Id="rId218" Type="http://schemas.openxmlformats.org/officeDocument/2006/relationships/ctrlProp" Target="../ctrlProps/ctrlProp442.xml"/><Relationship Id="rId234" Type="http://schemas.openxmlformats.org/officeDocument/2006/relationships/ctrlProp" Target="../ctrlProps/ctrlProp458.xml"/><Relationship Id="rId239" Type="http://schemas.openxmlformats.org/officeDocument/2006/relationships/ctrlProp" Target="../ctrlProps/ctrlProp463.xml"/><Relationship Id="rId2" Type="http://schemas.openxmlformats.org/officeDocument/2006/relationships/drawing" Target="../drawings/drawing9.xml"/><Relationship Id="rId29" Type="http://schemas.openxmlformats.org/officeDocument/2006/relationships/ctrlProp" Target="../ctrlProps/ctrlProp253.xml"/><Relationship Id="rId250" Type="http://schemas.openxmlformats.org/officeDocument/2006/relationships/ctrlProp" Target="../ctrlProps/ctrlProp474.xml"/><Relationship Id="rId255" Type="http://schemas.openxmlformats.org/officeDocument/2006/relationships/ctrlProp" Target="../ctrlProps/ctrlProp479.xml"/><Relationship Id="rId271" Type="http://schemas.openxmlformats.org/officeDocument/2006/relationships/ctrlProp" Target="../ctrlProps/ctrlProp495.xml"/><Relationship Id="rId276" Type="http://schemas.openxmlformats.org/officeDocument/2006/relationships/ctrlProp" Target="../ctrlProps/ctrlProp500.xml"/><Relationship Id="rId292" Type="http://schemas.openxmlformats.org/officeDocument/2006/relationships/ctrlProp" Target="../ctrlProps/ctrlProp516.xml"/><Relationship Id="rId24" Type="http://schemas.openxmlformats.org/officeDocument/2006/relationships/ctrlProp" Target="../ctrlProps/ctrlProp248.xml"/><Relationship Id="rId40" Type="http://schemas.openxmlformats.org/officeDocument/2006/relationships/ctrlProp" Target="../ctrlProps/ctrlProp264.xml"/><Relationship Id="rId45" Type="http://schemas.openxmlformats.org/officeDocument/2006/relationships/ctrlProp" Target="../ctrlProps/ctrlProp269.xml"/><Relationship Id="rId66" Type="http://schemas.openxmlformats.org/officeDocument/2006/relationships/ctrlProp" Target="../ctrlProps/ctrlProp290.xml"/><Relationship Id="rId87" Type="http://schemas.openxmlformats.org/officeDocument/2006/relationships/ctrlProp" Target="../ctrlProps/ctrlProp311.xml"/><Relationship Id="rId110" Type="http://schemas.openxmlformats.org/officeDocument/2006/relationships/ctrlProp" Target="../ctrlProps/ctrlProp334.xml"/><Relationship Id="rId115" Type="http://schemas.openxmlformats.org/officeDocument/2006/relationships/ctrlProp" Target="../ctrlProps/ctrlProp339.xml"/><Relationship Id="rId131" Type="http://schemas.openxmlformats.org/officeDocument/2006/relationships/ctrlProp" Target="../ctrlProps/ctrlProp355.xml"/><Relationship Id="rId136" Type="http://schemas.openxmlformats.org/officeDocument/2006/relationships/ctrlProp" Target="../ctrlProps/ctrlProp360.xml"/><Relationship Id="rId157" Type="http://schemas.openxmlformats.org/officeDocument/2006/relationships/ctrlProp" Target="../ctrlProps/ctrlProp381.xml"/><Relationship Id="rId178" Type="http://schemas.openxmlformats.org/officeDocument/2006/relationships/ctrlProp" Target="../ctrlProps/ctrlProp402.xml"/><Relationship Id="rId61" Type="http://schemas.openxmlformats.org/officeDocument/2006/relationships/ctrlProp" Target="../ctrlProps/ctrlProp285.xml"/><Relationship Id="rId82" Type="http://schemas.openxmlformats.org/officeDocument/2006/relationships/ctrlProp" Target="../ctrlProps/ctrlProp306.xml"/><Relationship Id="rId152" Type="http://schemas.openxmlformats.org/officeDocument/2006/relationships/ctrlProp" Target="../ctrlProps/ctrlProp376.xml"/><Relationship Id="rId173" Type="http://schemas.openxmlformats.org/officeDocument/2006/relationships/ctrlProp" Target="../ctrlProps/ctrlProp397.xml"/><Relationship Id="rId194" Type="http://schemas.openxmlformats.org/officeDocument/2006/relationships/ctrlProp" Target="../ctrlProps/ctrlProp418.xml"/><Relationship Id="rId199" Type="http://schemas.openxmlformats.org/officeDocument/2006/relationships/ctrlProp" Target="../ctrlProps/ctrlProp423.xml"/><Relationship Id="rId203" Type="http://schemas.openxmlformats.org/officeDocument/2006/relationships/ctrlProp" Target="../ctrlProps/ctrlProp427.xml"/><Relationship Id="rId208" Type="http://schemas.openxmlformats.org/officeDocument/2006/relationships/ctrlProp" Target="../ctrlProps/ctrlProp432.xml"/><Relationship Id="rId229" Type="http://schemas.openxmlformats.org/officeDocument/2006/relationships/ctrlProp" Target="../ctrlProps/ctrlProp453.xml"/><Relationship Id="rId19" Type="http://schemas.openxmlformats.org/officeDocument/2006/relationships/ctrlProp" Target="../ctrlProps/ctrlProp243.xml"/><Relationship Id="rId224" Type="http://schemas.openxmlformats.org/officeDocument/2006/relationships/ctrlProp" Target="../ctrlProps/ctrlProp448.xml"/><Relationship Id="rId240" Type="http://schemas.openxmlformats.org/officeDocument/2006/relationships/ctrlProp" Target="../ctrlProps/ctrlProp464.xml"/><Relationship Id="rId245" Type="http://schemas.openxmlformats.org/officeDocument/2006/relationships/ctrlProp" Target="../ctrlProps/ctrlProp469.xml"/><Relationship Id="rId261" Type="http://schemas.openxmlformats.org/officeDocument/2006/relationships/ctrlProp" Target="../ctrlProps/ctrlProp485.xml"/><Relationship Id="rId266" Type="http://schemas.openxmlformats.org/officeDocument/2006/relationships/ctrlProp" Target="../ctrlProps/ctrlProp490.xml"/><Relationship Id="rId287" Type="http://schemas.openxmlformats.org/officeDocument/2006/relationships/ctrlProp" Target="../ctrlProps/ctrlProp511.xml"/><Relationship Id="rId14" Type="http://schemas.openxmlformats.org/officeDocument/2006/relationships/ctrlProp" Target="../ctrlProps/ctrlProp238.xml"/><Relationship Id="rId30" Type="http://schemas.openxmlformats.org/officeDocument/2006/relationships/ctrlProp" Target="../ctrlProps/ctrlProp254.xml"/><Relationship Id="rId35" Type="http://schemas.openxmlformats.org/officeDocument/2006/relationships/ctrlProp" Target="../ctrlProps/ctrlProp259.xml"/><Relationship Id="rId56" Type="http://schemas.openxmlformats.org/officeDocument/2006/relationships/ctrlProp" Target="../ctrlProps/ctrlProp280.xml"/><Relationship Id="rId77" Type="http://schemas.openxmlformats.org/officeDocument/2006/relationships/ctrlProp" Target="../ctrlProps/ctrlProp301.xml"/><Relationship Id="rId100" Type="http://schemas.openxmlformats.org/officeDocument/2006/relationships/ctrlProp" Target="../ctrlProps/ctrlProp324.xml"/><Relationship Id="rId105" Type="http://schemas.openxmlformats.org/officeDocument/2006/relationships/ctrlProp" Target="../ctrlProps/ctrlProp329.xml"/><Relationship Id="rId126" Type="http://schemas.openxmlformats.org/officeDocument/2006/relationships/ctrlProp" Target="../ctrlProps/ctrlProp350.xml"/><Relationship Id="rId147" Type="http://schemas.openxmlformats.org/officeDocument/2006/relationships/ctrlProp" Target="../ctrlProps/ctrlProp371.xml"/><Relationship Id="rId168" Type="http://schemas.openxmlformats.org/officeDocument/2006/relationships/ctrlProp" Target="../ctrlProps/ctrlProp392.xml"/><Relationship Id="rId282" Type="http://schemas.openxmlformats.org/officeDocument/2006/relationships/ctrlProp" Target="../ctrlProps/ctrlProp506.xml"/><Relationship Id="rId8" Type="http://schemas.openxmlformats.org/officeDocument/2006/relationships/ctrlProp" Target="../ctrlProps/ctrlProp232.xml"/><Relationship Id="rId51" Type="http://schemas.openxmlformats.org/officeDocument/2006/relationships/ctrlProp" Target="../ctrlProps/ctrlProp275.xml"/><Relationship Id="rId72" Type="http://schemas.openxmlformats.org/officeDocument/2006/relationships/ctrlProp" Target="../ctrlProps/ctrlProp296.xml"/><Relationship Id="rId93" Type="http://schemas.openxmlformats.org/officeDocument/2006/relationships/ctrlProp" Target="../ctrlProps/ctrlProp317.xml"/><Relationship Id="rId98" Type="http://schemas.openxmlformats.org/officeDocument/2006/relationships/ctrlProp" Target="../ctrlProps/ctrlProp322.xml"/><Relationship Id="rId121" Type="http://schemas.openxmlformats.org/officeDocument/2006/relationships/ctrlProp" Target="../ctrlProps/ctrlProp345.xml"/><Relationship Id="rId142" Type="http://schemas.openxmlformats.org/officeDocument/2006/relationships/ctrlProp" Target="../ctrlProps/ctrlProp366.xml"/><Relationship Id="rId163" Type="http://schemas.openxmlformats.org/officeDocument/2006/relationships/ctrlProp" Target="../ctrlProps/ctrlProp387.xml"/><Relationship Id="rId184" Type="http://schemas.openxmlformats.org/officeDocument/2006/relationships/ctrlProp" Target="../ctrlProps/ctrlProp408.xml"/><Relationship Id="rId189" Type="http://schemas.openxmlformats.org/officeDocument/2006/relationships/ctrlProp" Target="../ctrlProps/ctrlProp413.xml"/><Relationship Id="rId219" Type="http://schemas.openxmlformats.org/officeDocument/2006/relationships/ctrlProp" Target="../ctrlProps/ctrlProp443.xml"/><Relationship Id="rId3" Type="http://schemas.openxmlformats.org/officeDocument/2006/relationships/vmlDrawing" Target="../drawings/vmlDrawing9.vml"/><Relationship Id="rId214" Type="http://schemas.openxmlformats.org/officeDocument/2006/relationships/ctrlProp" Target="../ctrlProps/ctrlProp438.xml"/><Relationship Id="rId230" Type="http://schemas.openxmlformats.org/officeDocument/2006/relationships/ctrlProp" Target="../ctrlProps/ctrlProp454.xml"/><Relationship Id="rId235" Type="http://schemas.openxmlformats.org/officeDocument/2006/relationships/ctrlProp" Target="../ctrlProps/ctrlProp459.xml"/><Relationship Id="rId251" Type="http://schemas.openxmlformats.org/officeDocument/2006/relationships/ctrlProp" Target="../ctrlProps/ctrlProp475.xml"/><Relationship Id="rId256" Type="http://schemas.openxmlformats.org/officeDocument/2006/relationships/ctrlProp" Target="../ctrlProps/ctrlProp480.xml"/><Relationship Id="rId277" Type="http://schemas.openxmlformats.org/officeDocument/2006/relationships/ctrlProp" Target="../ctrlProps/ctrlProp501.xml"/><Relationship Id="rId25" Type="http://schemas.openxmlformats.org/officeDocument/2006/relationships/ctrlProp" Target="../ctrlProps/ctrlProp249.xml"/><Relationship Id="rId46" Type="http://schemas.openxmlformats.org/officeDocument/2006/relationships/ctrlProp" Target="../ctrlProps/ctrlProp270.xml"/><Relationship Id="rId67" Type="http://schemas.openxmlformats.org/officeDocument/2006/relationships/ctrlProp" Target="../ctrlProps/ctrlProp291.xml"/><Relationship Id="rId116" Type="http://schemas.openxmlformats.org/officeDocument/2006/relationships/ctrlProp" Target="../ctrlProps/ctrlProp340.xml"/><Relationship Id="rId137" Type="http://schemas.openxmlformats.org/officeDocument/2006/relationships/ctrlProp" Target="../ctrlProps/ctrlProp361.xml"/><Relationship Id="rId158" Type="http://schemas.openxmlformats.org/officeDocument/2006/relationships/ctrlProp" Target="../ctrlProps/ctrlProp382.xml"/><Relationship Id="rId272" Type="http://schemas.openxmlformats.org/officeDocument/2006/relationships/ctrlProp" Target="../ctrlProps/ctrlProp496.xml"/><Relationship Id="rId293" Type="http://schemas.openxmlformats.org/officeDocument/2006/relationships/ctrlProp" Target="../ctrlProps/ctrlProp517.xml"/><Relationship Id="rId20" Type="http://schemas.openxmlformats.org/officeDocument/2006/relationships/ctrlProp" Target="../ctrlProps/ctrlProp244.xml"/><Relationship Id="rId41" Type="http://schemas.openxmlformats.org/officeDocument/2006/relationships/ctrlProp" Target="../ctrlProps/ctrlProp265.xml"/><Relationship Id="rId62" Type="http://schemas.openxmlformats.org/officeDocument/2006/relationships/ctrlProp" Target="../ctrlProps/ctrlProp286.xml"/><Relationship Id="rId83" Type="http://schemas.openxmlformats.org/officeDocument/2006/relationships/ctrlProp" Target="../ctrlProps/ctrlProp307.xml"/><Relationship Id="rId88" Type="http://schemas.openxmlformats.org/officeDocument/2006/relationships/ctrlProp" Target="../ctrlProps/ctrlProp312.xml"/><Relationship Id="rId111" Type="http://schemas.openxmlformats.org/officeDocument/2006/relationships/ctrlProp" Target="../ctrlProps/ctrlProp335.xml"/><Relationship Id="rId132" Type="http://schemas.openxmlformats.org/officeDocument/2006/relationships/ctrlProp" Target="../ctrlProps/ctrlProp356.xml"/><Relationship Id="rId153" Type="http://schemas.openxmlformats.org/officeDocument/2006/relationships/ctrlProp" Target="../ctrlProps/ctrlProp377.xml"/><Relationship Id="rId174" Type="http://schemas.openxmlformats.org/officeDocument/2006/relationships/ctrlProp" Target="../ctrlProps/ctrlProp398.xml"/><Relationship Id="rId179" Type="http://schemas.openxmlformats.org/officeDocument/2006/relationships/ctrlProp" Target="../ctrlProps/ctrlProp403.xml"/><Relationship Id="rId195" Type="http://schemas.openxmlformats.org/officeDocument/2006/relationships/ctrlProp" Target="../ctrlProps/ctrlProp419.xml"/><Relationship Id="rId209" Type="http://schemas.openxmlformats.org/officeDocument/2006/relationships/ctrlProp" Target="../ctrlProps/ctrlProp433.xml"/><Relationship Id="rId190" Type="http://schemas.openxmlformats.org/officeDocument/2006/relationships/ctrlProp" Target="../ctrlProps/ctrlProp414.xml"/><Relationship Id="rId204" Type="http://schemas.openxmlformats.org/officeDocument/2006/relationships/ctrlProp" Target="../ctrlProps/ctrlProp428.xml"/><Relationship Id="rId220" Type="http://schemas.openxmlformats.org/officeDocument/2006/relationships/ctrlProp" Target="../ctrlProps/ctrlProp444.xml"/><Relationship Id="rId225" Type="http://schemas.openxmlformats.org/officeDocument/2006/relationships/ctrlProp" Target="../ctrlProps/ctrlProp449.xml"/><Relationship Id="rId241" Type="http://schemas.openxmlformats.org/officeDocument/2006/relationships/ctrlProp" Target="../ctrlProps/ctrlProp465.xml"/><Relationship Id="rId246" Type="http://schemas.openxmlformats.org/officeDocument/2006/relationships/ctrlProp" Target="../ctrlProps/ctrlProp470.xml"/><Relationship Id="rId267" Type="http://schemas.openxmlformats.org/officeDocument/2006/relationships/ctrlProp" Target="../ctrlProps/ctrlProp491.xml"/><Relationship Id="rId288" Type="http://schemas.openxmlformats.org/officeDocument/2006/relationships/ctrlProp" Target="../ctrlProps/ctrlProp512.xml"/><Relationship Id="rId15" Type="http://schemas.openxmlformats.org/officeDocument/2006/relationships/ctrlProp" Target="../ctrlProps/ctrlProp239.xml"/><Relationship Id="rId36" Type="http://schemas.openxmlformats.org/officeDocument/2006/relationships/ctrlProp" Target="../ctrlProps/ctrlProp260.xml"/><Relationship Id="rId57" Type="http://schemas.openxmlformats.org/officeDocument/2006/relationships/ctrlProp" Target="../ctrlProps/ctrlProp281.xml"/><Relationship Id="rId106" Type="http://schemas.openxmlformats.org/officeDocument/2006/relationships/ctrlProp" Target="../ctrlProps/ctrlProp330.xml"/><Relationship Id="rId127" Type="http://schemas.openxmlformats.org/officeDocument/2006/relationships/ctrlProp" Target="../ctrlProps/ctrlProp351.xml"/><Relationship Id="rId262" Type="http://schemas.openxmlformats.org/officeDocument/2006/relationships/ctrlProp" Target="../ctrlProps/ctrlProp486.xml"/><Relationship Id="rId283" Type="http://schemas.openxmlformats.org/officeDocument/2006/relationships/ctrlProp" Target="../ctrlProps/ctrlProp507.xml"/><Relationship Id="rId10" Type="http://schemas.openxmlformats.org/officeDocument/2006/relationships/ctrlProp" Target="../ctrlProps/ctrlProp234.xml"/><Relationship Id="rId31" Type="http://schemas.openxmlformats.org/officeDocument/2006/relationships/ctrlProp" Target="../ctrlProps/ctrlProp255.xml"/><Relationship Id="rId52" Type="http://schemas.openxmlformats.org/officeDocument/2006/relationships/ctrlProp" Target="../ctrlProps/ctrlProp276.xml"/><Relationship Id="rId73" Type="http://schemas.openxmlformats.org/officeDocument/2006/relationships/ctrlProp" Target="../ctrlProps/ctrlProp297.xml"/><Relationship Id="rId78" Type="http://schemas.openxmlformats.org/officeDocument/2006/relationships/ctrlProp" Target="../ctrlProps/ctrlProp302.xml"/><Relationship Id="rId94" Type="http://schemas.openxmlformats.org/officeDocument/2006/relationships/ctrlProp" Target="../ctrlProps/ctrlProp318.xml"/><Relationship Id="rId99" Type="http://schemas.openxmlformats.org/officeDocument/2006/relationships/ctrlProp" Target="../ctrlProps/ctrlProp323.xml"/><Relationship Id="rId101" Type="http://schemas.openxmlformats.org/officeDocument/2006/relationships/ctrlProp" Target="../ctrlProps/ctrlProp325.xml"/><Relationship Id="rId122" Type="http://schemas.openxmlformats.org/officeDocument/2006/relationships/ctrlProp" Target="../ctrlProps/ctrlProp346.xml"/><Relationship Id="rId143" Type="http://schemas.openxmlformats.org/officeDocument/2006/relationships/ctrlProp" Target="../ctrlProps/ctrlProp367.xml"/><Relationship Id="rId148" Type="http://schemas.openxmlformats.org/officeDocument/2006/relationships/ctrlProp" Target="../ctrlProps/ctrlProp372.xml"/><Relationship Id="rId164" Type="http://schemas.openxmlformats.org/officeDocument/2006/relationships/ctrlProp" Target="../ctrlProps/ctrlProp388.xml"/><Relationship Id="rId169" Type="http://schemas.openxmlformats.org/officeDocument/2006/relationships/ctrlProp" Target="../ctrlProps/ctrlProp393.xml"/><Relationship Id="rId185" Type="http://schemas.openxmlformats.org/officeDocument/2006/relationships/ctrlProp" Target="../ctrlProps/ctrlProp409.xml"/><Relationship Id="rId4" Type="http://schemas.openxmlformats.org/officeDocument/2006/relationships/ctrlProp" Target="../ctrlProps/ctrlProp228.xml"/><Relationship Id="rId9" Type="http://schemas.openxmlformats.org/officeDocument/2006/relationships/ctrlProp" Target="../ctrlProps/ctrlProp233.xml"/><Relationship Id="rId180" Type="http://schemas.openxmlformats.org/officeDocument/2006/relationships/ctrlProp" Target="../ctrlProps/ctrlProp404.xml"/><Relationship Id="rId210" Type="http://schemas.openxmlformats.org/officeDocument/2006/relationships/ctrlProp" Target="../ctrlProps/ctrlProp434.xml"/><Relationship Id="rId215" Type="http://schemas.openxmlformats.org/officeDocument/2006/relationships/ctrlProp" Target="../ctrlProps/ctrlProp439.xml"/><Relationship Id="rId236" Type="http://schemas.openxmlformats.org/officeDocument/2006/relationships/ctrlProp" Target="../ctrlProps/ctrlProp460.xml"/><Relationship Id="rId257" Type="http://schemas.openxmlformats.org/officeDocument/2006/relationships/ctrlProp" Target="../ctrlProps/ctrlProp481.xml"/><Relationship Id="rId278" Type="http://schemas.openxmlformats.org/officeDocument/2006/relationships/ctrlProp" Target="../ctrlProps/ctrlProp502.xml"/><Relationship Id="rId26" Type="http://schemas.openxmlformats.org/officeDocument/2006/relationships/ctrlProp" Target="../ctrlProps/ctrlProp250.xml"/><Relationship Id="rId231" Type="http://schemas.openxmlformats.org/officeDocument/2006/relationships/ctrlProp" Target="../ctrlProps/ctrlProp455.xml"/><Relationship Id="rId252" Type="http://schemas.openxmlformats.org/officeDocument/2006/relationships/ctrlProp" Target="../ctrlProps/ctrlProp476.xml"/><Relationship Id="rId273" Type="http://schemas.openxmlformats.org/officeDocument/2006/relationships/ctrlProp" Target="../ctrlProps/ctrlProp497.xml"/><Relationship Id="rId294" Type="http://schemas.openxmlformats.org/officeDocument/2006/relationships/comments" Target="../comments8.xml"/><Relationship Id="rId47" Type="http://schemas.openxmlformats.org/officeDocument/2006/relationships/ctrlProp" Target="../ctrlProps/ctrlProp271.xml"/><Relationship Id="rId68" Type="http://schemas.openxmlformats.org/officeDocument/2006/relationships/ctrlProp" Target="../ctrlProps/ctrlProp292.xml"/><Relationship Id="rId89" Type="http://schemas.openxmlformats.org/officeDocument/2006/relationships/ctrlProp" Target="../ctrlProps/ctrlProp313.xml"/><Relationship Id="rId112" Type="http://schemas.openxmlformats.org/officeDocument/2006/relationships/ctrlProp" Target="../ctrlProps/ctrlProp336.xml"/><Relationship Id="rId133" Type="http://schemas.openxmlformats.org/officeDocument/2006/relationships/ctrlProp" Target="../ctrlProps/ctrlProp357.xml"/><Relationship Id="rId154" Type="http://schemas.openxmlformats.org/officeDocument/2006/relationships/ctrlProp" Target="../ctrlProps/ctrlProp378.xml"/><Relationship Id="rId175" Type="http://schemas.openxmlformats.org/officeDocument/2006/relationships/ctrlProp" Target="../ctrlProps/ctrlProp399.xml"/><Relationship Id="rId196" Type="http://schemas.openxmlformats.org/officeDocument/2006/relationships/ctrlProp" Target="../ctrlProps/ctrlProp420.xml"/><Relationship Id="rId200" Type="http://schemas.openxmlformats.org/officeDocument/2006/relationships/ctrlProp" Target="../ctrlProps/ctrlProp424.xml"/><Relationship Id="rId16" Type="http://schemas.openxmlformats.org/officeDocument/2006/relationships/ctrlProp" Target="../ctrlProps/ctrlProp240.xml"/><Relationship Id="rId221" Type="http://schemas.openxmlformats.org/officeDocument/2006/relationships/ctrlProp" Target="../ctrlProps/ctrlProp445.xml"/><Relationship Id="rId242" Type="http://schemas.openxmlformats.org/officeDocument/2006/relationships/ctrlProp" Target="../ctrlProps/ctrlProp466.xml"/><Relationship Id="rId263" Type="http://schemas.openxmlformats.org/officeDocument/2006/relationships/ctrlProp" Target="../ctrlProps/ctrlProp487.xml"/><Relationship Id="rId284" Type="http://schemas.openxmlformats.org/officeDocument/2006/relationships/ctrlProp" Target="../ctrlProps/ctrlProp508.xml"/><Relationship Id="rId37" Type="http://schemas.openxmlformats.org/officeDocument/2006/relationships/ctrlProp" Target="../ctrlProps/ctrlProp261.xml"/><Relationship Id="rId58" Type="http://schemas.openxmlformats.org/officeDocument/2006/relationships/ctrlProp" Target="../ctrlProps/ctrlProp282.xml"/><Relationship Id="rId79" Type="http://schemas.openxmlformats.org/officeDocument/2006/relationships/ctrlProp" Target="../ctrlProps/ctrlProp303.xml"/><Relationship Id="rId102" Type="http://schemas.openxmlformats.org/officeDocument/2006/relationships/ctrlProp" Target="../ctrlProps/ctrlProp326.xml"/><Relationship Id="rId123" Type="http://schemas.openxmlformats.org/officeDocument/2006/relationships/ctrlProp" Target="../ctrlProps/ctrlProp347.xml"/><Relationship Id="rId144" Type="http://schemas.openxmlformats.org/officeDocument/2006/relationships/ctrlProp" Target="../ctrlProps/ctrlProp368.xml"/><Relationship Id="rId90" Type="http://schemas.openxmlformats.org/officeDocument/2006/relationships/ctrlProp" Target="../ctrlProps/ctrlProp314.xml"/><Relationship Id="rId165" Type="http://schemas.openxmlformats.org/officeDocument/2006/relationships/ctrlProp" Target="../ctrlProps/ctrlProp389.xml"/><Relationship Id="rId186" Type="http://schemas.openxmlformats.org/officeDocument/2006/relationships/ctrlProp" Target="../ctrlProps/ctrlProp410.xml"/><Relationship Id="rId211" Type="http://schemas.openxmlformats.org/officeDocument/2006/relationships/ctrlProp" Target="../ctrlProps/ctrlProp435.xml"/><Relationship Id="rId232" Type="http://schemas.openxmlformats.org/officeDocument/2006/relationships/ctrlProp" Target="../ctrlProps/ctrlProp456.xml"/><Relationship Id="rId253" Type="http://schemas.openxmlformats.org/officeDocument/2006/relationships/ctrlProp" Target="../ctrlProps/ctrlProp477.xml"/><Relationship Id="rId274" Type="http://schemas.openxmlformats.org/officeDocument/2006/relationships/ctrlProp" Target="../ctrlProps/ctrlProp498.xml"/><Relationship Id="rId27" Type="http://schemas.openxmlformats.org/officeDocument/2006/relationships/ctrlProp" Target="../ctrlProps/ctrlProp251.xml"/><Relationship Id="rId48" Type="http://schemas.openxmlformats.org/officeDocument/2006/relationships/ctrlProp" Target="../ctrlProps/ctrlProp272.xml"/><Relationship Id="rId69" Type="http://schemas.openxmlformats.org/officeDocument/2006/relationships/ctrlProp" Target="../ctrlProps/ctrlProp293.xml"/><Relationship Id="rId113" Type="http://schemas.openxmlformats.org/officeDocument/2006/relationships/ctrlProp" Target="../ctrlProps/ctrlProp337.xml"/><Relationship Id="rId134" Type="http://schemas.openxmlformats.org/officeDocument/2006/relationships/ctrlProp" Target="../ctrlProps/ctrlProp358.xml"/><Relationship Id="rId80" Type="http://schemas.openxmlformats.org/officeDocument/2006/relationships/ctrlProp" Target="../ctrlProps/ctrlProp304.xml"/><Relationship Id="rId155" Type="http://schemas.openxmlformats.org/officeDocument/2006/relationships/ctrlProp" Target="../ctrlProps/ctrlProp379.xml"/><Relationship Id="rId176" Type="http://schemas.openxmlformats.org/officeDocument/2006/relationships/ctrlProp" Target="../ctrlProps/ctrlProp400.xml"/><Relationship Id="rId197" Type="http://schemas.openxmlformats.org/officeDocument/2006/relationships/ctrlProp" Target="../ctrlProps/ctrlProp421.xml"/><Relationship Id="rId201" Type="http://schemas.openxmlformats.org/officeDocument/2006/relationships/ctrlProp" Target="../ctrlProps/ctrlProp425.xml"/><Relationship Id="rId222" Type="http://schemas.openxmlformats.org/officeDocument/2006/relationships/ctrlProp" Target="../ctrlProps/ctrlProp446.xml"/><Relationship Id="rId243" Type="http://schemas.openxmlformats.org/officeDocument/2006/relationships/ctrlProp" Target="../ctrlProps/ctrlProp467.xml"/><Relationship Id="rId264" Type="http://schemas.openxmlformats.org/officeDocument/2006/relationships/ctrlProp" Target="../ctrlProps/ctrlProp488.xml"/><Relationship Id="rId285" Type="http://schemas.openxmlformats.org/officeDocument/2006/relationships/ctrlProp" Target="../ctrlProps/ctrlProp509.xml"/><Relationship Id="rId17" Type="http://schemas.openxmlformats.org/officeDocument/2006/relationships/ctrlProp" Target="../ctrlProps/ctrlProp241.xml"/><Relationship Id="rId38" Type="http://schemas.openxmlformats.org/officeDocument/2006/relationships/ctrlProp" Target="../ctrlProps/ctrlProp262.xml"/><Relationship Id="rId59" Type="http://schemas.openxmlformats.org/officeDocument/2006/relationships/ctrlProp" Target="../ctrlProps/ctrlProp283.xml"/><Relationship Id="rId103" Type="http://schemas.openxmlformats.org/officeDocument/2006/relationships/ctrlProp" Target="../ctrlProps/ctrlProp327.xml"/><Relationship Id="rId124" Type="http://schemas.openxmlformats.org/officeDocument/2006/relationships/ctrlProp" Target="../ctrlProps/ctrlProp348.xml"/><Relationship Id="rId70" Type="http://schemas.openxmlformats.org/officeDocument/2006/relationships/ctrlProp" Target="../ctrlProps/ctrlProp294.xml"/><Relationship Id="rId91" Type="http://schemas.openxmlformats.org/officeDocument/2006/relationships/ctrlProp" Target="../ctrlProps/ctrlProp315.xml"/><Relationship Id="rId145" Type="http://schemas.openxmlformats.org/officeDocument/2006/relationships/ctrlProp" Target="../ctrlProps/ctrlProp369.xml"/><Relationship Id="rId166" Type="http://schemas.openxmlformats.org/officeDocument/2006/relationships/ctrlProp" Target="../ctrlProps/ctrlProp390.xml"/><Relationship Id="rId187" Type="http://schemas.openxmlformats.org/officeDocument/2006/relationships/ctrlProp" Target="../ctrlProps/ctrlProp411.xml"/><Relationship Id="rId1" Type="http://schemas.openxmlformats.org/officeDocument/2006/relationships/printerSettings" Target="../printerSettings/printerSettings4.bin"/><Relationship Id="rId212" Type="http://schemas.openxmlformats.org/officeDocument/2006/relationships/ctrlProp" Target="../ctrlProps/ctrlProp436.xml"/><Relationship Id="rId233" Type="http://schemas.openxmlformats.org/officeDocument/2006/relationships/ctrlProp" Target="../ctrlProps/ctrlProp457.xml"/><Relationship Id="rId254" Type="http://schemas.openxmlformats.org/officeDocument/2006/relationships/ctrlProp" Target="../ctrlProps/ctrlProp478.xml"/><Relationship Id="rId28" Type="http://schemas.openxmlformats.org/officeDocument/2006/relationships/ctrlProp" Target="../ctrlProps/ctrlProp252.xml"/><Relationship Id="rId49" Type="http://schemas.openxmlformats.org/officeDocument/2006/relationships/ctrlProp" Target="../ctrlProps/ctrlProp273.xml"/><Relationship Id="rId114" Type="http://schemas.openxmlformats.org/officeDocument/2006/relationships/ctrlProp" Target="../ctrlProps/ctrlProp338.xml"/><Relationship Id="rId275" Type="http://schemas.openxmlformats.org/officeDocument/2006/relationships/ctrlProp" Target="../ctrlProps/ctrlProp499.xml"/><Relationship Id="rId60" Type="http://schemas.openxmlformats.org/officeDocument/2006/relationships/ctrlProp" Target="../ctrlProps/ctrlProp284.xml"/><Relationship Id="rId81" Type="http://schemas.openxmlformats.org/officeDocument/2006/relationships/ctrlProp" Target="../ctrlProps/ctrlProp305.xml"/><Relationship Id="rId135" Type="http://schemas.openxmlformats.org/officeDocument/2006/relationships/ctrlProp" Target="../ctrlProps/ctrlProp359.xml"/><Relationship Id="rId156" Type="http://schemas.openxmlformats.org/officeDocument/2006/relationships/ctrlProp" Target="../ctrlProps/ctrlProp380.xml"/><Relationship Id="rId177" Type="http://schemas.openxmlformats.org/officeDocument/2006/relationships/ctrlProp" Target="../ctrlProps/ctrlProp401.xml"/><Relationship Id="rId198" Type="http://schemas.openxmlformats.org/officeDocument/2006/relationships/ctrlProp" Target="../ctrlProps/ctrlProp422.xml"/><Relationship Id="rId202" Type="http://schemas.openxmlformats.org/officeDocument/2006/relationships/ctrlProp" Target="../ctrlProps/ctrlProp426.xml"/><Relationship Id="rId223" Type="http://schemas.openxmlformats.org/officeDocument/2006/relationships/ctrlProp" Target="../ctrlProps/ctrlProp447.xml"/><Relationship Id="rId244" Type="http://schemas.openxmlformats.org/officeDocument/2006/relationships/ctrlProp" Target="../ctrlProps/ctrlProp468.xml"/><Relationship Id="rId18" Type="http://schemas.openxmlformats.org/officeDocument/2006/relationships/ctrlProp" Target="../ctrlProps/ctrlProp242.xml"/><Relationship Id="rId39" Type="http://schemas.openxmlformats.org/officeDocument/2006/relationships/ctrlProp" Target="../ctrlProps/ctrlProp263.xml"/><Relationship Id="rId265" Type="http://schemas.openxmlformats.org/officeDocument/2006/relationships/ctrlProp" Target="../ctrlProps/ctrlProp489.xml"/><Relationship Id="rId286" Type="http://schemas.openxmlformats.org/officeDocument/2006/relationships/ctrlProp" Target="../ctrlProps/ctrlProp5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3" Type="http://schemas.microsoft.com/office/2017/10/relationships/threadedComment" Target="../threadedComments/threadedComment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ctrlProp" Target="../ctrlProps/ctrlProp31.xml"/><Relationship Id="rId7" Type="http://schemas.openxmlformats.org/officeDocument/2006/relationships/ctrlProp" Target="../ctrlProps/ctrlProp35.xml"/><Relationship Id="rId12"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31" Type="http://schemas.microsoft.com/office/2017/10/relationships/threadedComment" Target="../threadedComments/threadedComment7.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47" Type="http://schemas.openxmlformats.org/officeDocument/2006/relationships/ctrlProp" Target="../ctrlProps/ctrlProp84.xml"/><Relationship Id="rId50" Type="http://schemas.openxmlformats.org/officeDocument/2006/relationships/ctrlProp" Target="../ctrlProps/ctrlProp87.xml"/><Relationship Id="rId55" Type="http://schemas.openxmlformats.org/officeDocument/2006/relationships/ctrlProp" Target="../ctrlProps/ctrlProp92.xml"/><Relationship Id="rId63" Type="http://schemas.openxmlformats.org/officeDocument/2006/relationships/ctrlProp" Target="../ctrlProps/ctrlProp100.xml"/><Relationship Id="rId97" Type="http://schemas.microsoft.com/office/2017/10/relationships/threadedComment" Target="../threadedComments/threadedComment4.xml"/><Relationship Id="rId7" Type="http://schemas.openxmlformats.org/officeDocument/2006/relationships/ctrlProp" Target="../ctrlProps/ctrlProp44.xml"/><Relationship Id="rId2" Type="http://schemas.openxmlformats.org/officeDocument/2006/relationships/vmlDrawing" Target="../drawings/vmlDrawing3.vml"/><Relationship Id="rId16" Type="http://schemas.openxmlformats.org/officeDocument/2006/relationships/ctrlProp" Target="../ctrlProps/ctrlProp53.xml"/><Relationship Id="rId29" Type="http://schemas.openxmlformats.org/officeDocument/2006/relationships/ctrlProp" Target="../ctrlProps/ctrlProp66.xml"/><Relationship Id="rId1" Type="http://schemas.openxmlformats.org/officeDocument/2006/relationships/drawing" Target="../drawings/drawing3.xml"/><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3" Type="http://schemas.openxmlformats.org/officeDocument/2006/relationships/ctrlProp" Target="../ctrlProps/ctrlProp90.xml"/><Relationship Id="rId58" Type="http://schemas.openxmlformats.org/officeDocument/2006/relationships/ctrlProp" Target="../ctrlProps/ctrlProp95.xml"/><Relationship Id="rId66" Type="http://schemas.openxmlformats.org/officeDocument/2006/relationships/comments" Target="../comments3.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49" Type="http://schemas.openxmlformats.org/officeDocument/2006/relationships/ctrlProp" Target="../ctrlProps/ctrlProp86.xml"/><Relationship Id="rId57" Type="http://schemas.openxmlformats.org/officeDocument/2006/relationships/ctrlProp" Target="../ctrlProps/ctrlProp94.xml"/><Relationship Id="rId61" Type="http://schemas.openxmlformats.org/officeDocument/2006/relationships/ctrlProp" Target="../ctrlProps/ctrlProp98.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4" Type="http://schemas.openxmlformats.org/officeDocument/2006/relationships/ctrlProp" Target="../ctrlProps/ctrlProp81.xml"/><Relationship Id="rId52" Type="http://schemas.openxmlformats.org/officeDocument/2006/relationships/ctrlProp" Target="../ctrlProps/ctrlProp89.xml"/><Relationship Id="rId60" Type="http://schemas.openxmlformats.org/officeDocument/2006/relationships/ctrlProp" Target="../ctrlProps/ctrlProp97.xml"/><Relationship Id="rId65" Type="http://schemas.openxmlformats.org/officeDocument/2006/relationships/ctrlProp" Target="../ctrlProps/ctrlProp102.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56" Type="http://schemas.openxmlformats.org/officeDocument/2006/relationships/ctrlProp" Target="../ctrlProps/ctrlProp93.xml"/><Relationship Id="rId64" Type="http://schemas.openxmlformats.org/officeDocument/2006/relationships/ctrlProp" Target="../ctrlProps/ctrlProp101.xml"/><Relationship Id="rId8" Type="http://schemas.openxmlformats.org/officeDocument/2006/relationships/ctrlProp" Target="../ctrlProps/ctrlProp45.xml"/><Relationship Id="rId51" Type="http://schemas.openxmlformats.org/officeDocument/2006/relationships/ctrlProp" Target="../ctrlProps/ctrlProp88.xml"/><Relationship Id="rId3" Type="http://schemas.openxmlformats.org/officeDocument/2006/relationships/ctrlProp" Target="../ctrlProps/ctrlProp40.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59" Type="http://schemas.openxmlformats.org/officeDocument/2006/relationships/ctrlProp" Target="../ctrlProps/ctrlProp96.xml"/><Relationship Id="rId20" Type="http://schemas.openxmlformats.org/officeDocument/2006/relationships/ctrlProp" Target="../ctrlProps/ctrlProp57.xml"/><Relationship Id="rId41" Type="http://schemas.openxmlformats.org/officeDocument/2006/relationships/ctrlProp" Target="../ctrlProps/ctrlProp78.xml"/><Relationship Id="rId54" Type="http://schemas.openxmlformats.org/officeDocument/2006/relationships/ctrlProp" Target="../ctrlProps/ctrlProp91.xml"/><Relationship Id="rId62" Type="http://schemas.openxmlformats.org/officeDocument/2006/relationships/ctrlProp" Target="../ctrlProps/ctrlProp9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8.xml"/><Relationship Id="rId3" Type="http://schemas.openxmlformats.org/officeDocument/2006/relationships/ctrlProp" Target="../ctrlProps/ctrlProp103.xml"/><Relationship Id="rId7" Type="http://schemas.openxmlformats.org/officeDocument/2006/relationships/ctrlProp" Target="../ctrlProps/ctrlProp107.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06.xml"/><Relationship Id="rId11" Type="http://schemas.openxmlformats.org/officeDocument/2006/relationships/ctrlProp" Target="../ctrlProps/ctrlProp111.xml"/><Relationship Id="rId5" Type="http://schemas.openxmlformats.org/officeDocument/2006/relationships/ctrlProp" Target="../ctrlProps/ctrlProp105.xml"/><Relationship Id="rId10" Type="http://schemas.openxmlformats.org/officeDocument/2006/relationships/ctrlProp" Target="../ctrlProps/ctrlProp110.xml"/><Relationship Id="rId4" Type="http://schemas.openxmlformats.org/officeDocument/2006/relationships/ctrlProp" Target="../ctrlProps/ctrlProp104.xml"/><Relationship Id="rId9" Type="http://schemas.openxmlformats.org/officeDocument/2006/relationships/ctrlProp" Target="../ctrlProps/ctrlProp10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7.xml"/><Relationship Id="rId13" Type="http://schemas.openxmlformats.org/officeDocument/2006/relationships/ctrlProp" Target="../ctrlProps/ctrlProp122.xml"/><Relationship Id="rId18" Type="http://schemas.openxmlformats.org/officeDocument/2006/relationships/ctrlProp" Target="../ctrlProps/ctrlProp127.xml"/><Relationship Id="rId26" Type="http://schemas.openxmlformats.org/officeDocument/2006/relationships/ctrlProp" Target="../ctrlProps/ctrlProp135.xml"/><Relationship Id="rId39" Type="http://schemas.openxmlformats.org/officeDocument/2006/relationships/ctrlProp" Target="../ctrlProps/ctrlProp148.xml"/><Relationship Id="rId3" Type="http://schemas.openxmlformats.org/officeDocument/2006/relationships/ctrlProp" Target="../ctrlProps/ctrlProp112.xml"/><Relationship Id="rId21" Type="http://schemas.openxmlformats.org/officeDocument/2006/relationships/ctrlProp" Target="../ctrlProps/ctrlProp130.xml"/><Relationship Id="rId34" Type="http://schemas.openxmlformats.org/officeDocument/2006/relationships/ctrlProp" Target="../ctrlProps/ctrlProp143.xml"/><Relationship Id="rId42" Type="http://schemas.openxmlformats.org/officeDocument/2006/relationships/ctrlProp" Target="../ctrlProps/ctrlProp151.xml"/><Relationship Id="rId7" Type="http://schemas.openxmlformats.org/officeDocument/2006/relationships/ctrlProp" Target="../ctrlProps/ctrlProp116.xml"/><Relationship Id="rId12" Type="http://schemas.openxmlformats.org/officeDocument/2006/relationships/ctrlProp" Target="../ctrlProps/ctrlProp121.xml"/><Relationship Id="rId17" Type="http://schemas.openxmlformats.org/officeDocument/2006/relationships/ctrlProp" Target="../ctrlProps/ctrlProp126.xml"/><Relationship Id="rId25" Type="http://schemas.openxmlformats.org/officeDocument/2006/relationships/ctrlProp" Target="../ctrlProps/ctrlProp134.xml"/><Relationship Id="rId33" Type="http://schemas.openxmlformats.org/officeDocument/2006/relationships/ctrlProp" Target="../ctrlProps/ctrlProp142.xml"/><Relationship Id="rId38" Type="http://schemas.openxmlformats.org/officeDocument/2006/relationships/ctrlProp" Target="../ctrlProps/ctrlProp147.xml"/><Relationship Id="rId46" Type="http://schemas.microsoft.com/office/2017/10/relationships/threadedComment" Target="../threadedComments/threadedComment2.xml"/><Relationship Id="rId2" Type="http://schemas.openxmlformats.org/officeDocument/2006/relationships/vmlDrawing" Target="../drawings/vmlDrawing5.vml"/><Relationship Id="rId16" Type="http://schemas.openxmlformats.org/officeDocument/2006/relationships/ctrlProp" Target="../ctrlProps/ctrlProp125.xml"/><Relationship Id="rId20" Type="http://schemas.openxmlformats.org/officeDocument/2006/relationships/ctrlProp" Target="../ctrlProps/ctrlProp129.xml"/><Relationship Id="rId29" Type="http://schemas.openxmlformats.org/officeDocument/2006/relationships/ctrlProp" Target="../ctrlProps/ctrlProp138.xml"/><Relationship Id="rId41" Type="http://schemas.openxmlformats.org/officeDocument/2006/relationships/ctrlProp" Target="../ctrlProps/ctrlProp150.xml"/><Relationship Id="rId1" Type="http://schemas.openxmlformats.org/officeDocument/2006/relationships/drawing" Target="../drawings/drawing5.xml"/><Relationship Id="rId6" Type="http://schemas.openxmlformats.org/officeDocument/2006/relationships/ctrlProp" Target="../ctrlProps/ctrlProp115.xml"/><Relationship Id="rId11" Type="http://schemas.openxmlformats.org/officeDocument/2006/relationships/ctrlProp" Target="../ctrlProps/ctrlProp120.xml"/><Relationship Id="rId24" Type="http://schemas.openxmlformats.org/officeDocument/2006/relationships/ctrlProp" Target="../ctrlProps/ctrlProp133.xml"/><Relationship Id="rId32" Type="http://schemas.openxmlformats.org/officeDocument/2006/relationships/ctrlProp" Target="../ctrlProps/ctrlProp141.xml"/><Relationship Id="rId37" Type="http://schemas.openxmlformats.org/officeDocument/2006/relationships/ctrlProp" Target="../ctrlProps/ctrlProp146.xml"/><Relationship Id="rId40" Type="http://schemas.openxmlformats.org/officeDocument/2006/relationships/ctrlProp" Target="../ctrlProps/ctrlProp149.xml"/><Relationship Id="rId45" Type="http://schemas.openxmlformats.org/officeDocument/2006/relationships/comments" Target="../comments4.xml"/><Relationship Id="rId5" Type="http://schemas.openxmlformats.org/officeDocument/2006/relationships/ctrlProp" Target="../ctrlProps/ctrlProp114.xml"/><Relationship Id="rId15" Type="http://schemas.openxmlformats.org/officeDocument/2006/relationships/ctrlProp" Target="../ctrlProps/ctrlProp124.xml"/><Relationship Id="rId23" Type="http://schemas.openxmlformats.org/officeDocument/2006/relationships/ctrlProp" Target="../ctrlProps/ctrlProp132.xml"/><Relationship Id="rId28" Type="http://schemas.openxmlformats.org/officeDocument/2006/relationships/ctrlProp" Target="../ctrlProps/ctrlProp137.xml"/><Relationship Id="rId36" Type="http://schemas.openxmlformats.org/officeDocument/2006/relationships/ctrlProp" Target="../ctrlProps/ctrlProp145.xml"/><Relationship Id="rId10" Type="http://schemas.openxmlformats.org/officeDocument/2006/relationships/ctrlProp" Target="../ctrlProps/ctrlProp119.xml"/><Relationship Id="rId19" Type="http://schemas.openxmlformats.org/officeDocument/2006/relationships/ctrlProp" Target="../ctrlProps/ctrlProp128.xml"/><Relationship Id="rId31" Type="http://schemas.openxmlformats.org/officeDocument/2006/relationships/ctrlProp" Target="../ctrlProps/ctrlProp140.xml"/><Relationship Id="rId44" Type="http://schemas.openxmlformats.org/officeDocument/2006/relationships/ctrlProp" Target="../ctrlProps/ctrlProp153.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 Id="rId22" Type="http://schemas.openxmlformats.org/officeDocument/2006/relationships/ctrlProp" Target="../ctrlProps/ctrlProp131.xml"/><Relationship Id="rId27" Type="http://schemas.openxmlformats.org/officeDocument/2006/relationships/ctrlProp" Target="../ctrlProps/ctrlProp136.xml"/><Relationship Id="rId30" Type="http://schemas.openxmlformats.org/officeDocument/2006/relationships/ctrlProp" Target="../ctrlProps/ctrlProp139.xml"/><Relationship Id="rId35" Type="http://schemas.openxmlformats.org/officeDocument/2006/relationships/ctrlProp" Target="../ctrlProps/ctrlProp144.xml"/><Relationship Id="rId43" Type="http://schemas.openxmlformats.org/officeDocument/2006/relationships/ctrlProp" Target="../ctrlProps/ctrlProp15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59.xml"/><Relationship Id="rId13" Type="http://schemas.openxmlformats.org/officeDocument/2006/relationships/ctrlProp" Target="../ctrlProps/ctrlProp164.xml"/><Relationship Id="rId18" Type="http://schemas.microsoft.com/office/2017/10/relationships/threadedComment" Target="../threadedComments/threadedComment3.xml"/><Relationship Id="rId3" Type="http://schemas.openxmlformats.org/officeDocument/2006/relationships/ctrlProp" Target="../ctrlProps/ctrlProp154.xml"/><Relationship Id="rId7" Type="http://schemas.openxmlformats.org/officeDocument/2006/relationships/ctrlProp" Target="../ctrlProps/ctrlProp158.xml"/><Relationship Id="rId12" Type="http://schemas.openxmlformats.org/officeDocument/2006/relationships/ctrlProp" Target="../ctrlProps/ctrlProp163.xml"/><Relationship Id="rId17" Type="http://schemas.openxmlformats.org/officeDocument/2006/relationships/comments" Target="../comments5.xml"/><Relationship Id="rId2" Type="http://schemas.openxmlformats.org/officeDocument/2006/relationships/vmlDrawing" Target="../drawings/vmlDrawing6.vml"/><Relationship Id="rId16" Type="http://schemas.openxmlformats.org/officeDocument/2006/relationships/ctrlProp" Target="../ctrlProps/ctrlProp167.xml"/><Relationship Id="rId1" Type="http://schemas.openxmlformats.org/officeDocument/2006/relationships/drawing" Target="../drawings/drawing6.xml"/><Relationship Id="rId6" Type="http://schemas.openxmlformats.org/officeDocument/2006/relationships/ctrlProp" Target="../ctrlProps/ctrlProp157.xml"/><Relationship Id="rId11" Type="http://schemas.openxmlformats.org/officeDocument/2006/relationships/ctrlProp" Target="../ctrlProps/ctrlProp162.xml"/><Relationship Id="rId5" Type="http://schemas.openxmlformats.org/officeDocument/2006/relationships/ctrlProp" Target="../ctrlProps/ctrlProp156.xml"/><Relationship Id="rId15" Type="http://schemas.openxmlformats.org/officeDocument/2006/relationships/ctrlProp" Target="../ctrlProps/ctrlProp166.xml"/><Relationship Id="rId10" Type="http://schemas.openxmlformats.org/officeDocument/2006/relationships/ctrlProp" Target="../ctrlProps/ctrlProp161.xml"/><Relationship Id="rId4" Type="http://schemas.openxmlformats.org/officeDocument/2006/relationships/ctrlProp" Target="../ctrlProps/ctrlProp155.xml"/><Relationship Id="rId9" Type="http://schemas.openxmlformats.org/officeDocument/2006/relationships/ctrlProp" Target="../ctrlProps/ctrlProp160.xml"/><Relationship Id="rId14" Type="http://schemas.openxmlformats.org/officeDocument/2006/relationships/ctrlProp" Target="../ctrlProps/ctrlProp16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2.xml"/><Relationship Id="rId13" Type="http://schemas.openxmlformats.org/officeDocument/2006/relationships/ctrlProp" Target="../ctrlProps/ctrlProp177.xml"/><Relationship Id="rId18" Type="http://schemas.microsoft.com/office/2017/10/relationships/threadedComment" Target="../threadedComments/threadedComment5.xml"/><Relationship Id="rId3" Type="http://schemas.openxmlformats.org/officeDocument/2006/relationships/vmlDrawing" Target="../drawings/vmlDrawing7.vml"/><Relationship Id="rId7" Type="http://schemas.openxmlformats.org/officeDocument/2006/relationships/ctrlProp" Target="../ctrlProps/ctrlProp171.xml"/><Relationship Id="rId12" Type="http://schemas.openxmlformats.org/officeDocument/2006/relationships/ctrlProp" Target="../ctrlProps/ctrlProp176.xml"/><Relationship Id="rId17" Type="http://schemas.openxmlformats.org/officeDocument/2006/relationships/comments" Target="../comments6.xml"/><Relationship Id="rId2" Type="http://schemas.openxmlformats.org/officeDocument/2006/relationships/drawing" Target="../drawings/drawing7.xml"/><Relationship Id="rId16" Type="http://schemas.openxmlformats.org/officeDocument/2006/relationships/ctrlProp" Target="../ctrlProps/ctrlProp180.xml"/><Relationship Id="rId1" Type="http://schemas.openxmlformats.org/officeDocument/2006/relationships/printerSettings" Target="../printerSettings/printerSettings3.bin"/><Relationship Id="rId6" Type="http://schemas.openxmlformats.org/officeDocument/2006/relationships/ctrlProp" Target="../ctrlProps/ctrlProp170.xml"/><Relationship Id="rId11" Type="http://schemas.openxmlformats.org/officeDocument/2006/relationships/ctrlProp" Target="../ctrlProps/ctrlProp175.xml"/><Relationship Id="rId5" Type="http://schemas.openxmlformats.org/officeDocument/2006/relationships/ctrlProp" Target="../ctrlProps/ctrlProp169.xml"/><Relationship Id="rId15" Type="http://schemas.openxmlformats.org/officeDocument/2006/relationships/ctrlProp" Target="../ctrlProps/ctrlProp179.xml"/><Relationship Id="rId10" Type="http://schemas.openxmlformats.org/officeDocument/2006/relationships/ctrlProp" Target="../ctrlProps/ctrlProp174.xml"/><Relationship Id="rId4" Type="http://schemas.openxmlformats.org/officeDocument/2006/relationships/ctrlProp" Target="../ctrlProps/ctrlProp168.xml"/><Relationship Id="rId9" Type="http://schemas.openxmlformats.org/officeDocument/2006/relationships/ctrlProp" Target="../ctrlProps/ctrlProp173.xml"/><Relationship Id="rId14" Type="http://schemas.openxmlformats.org/officeDocument/2006/relationships/ctrlProp" Target="../ctrlProps/ctrlProp178.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91.xml"/><Relationship Id="rId18" Type="http://schemas.openxmlformats.org/officeDocument/2006/relationships/ctrlProp" Target="../ctrlProps/ctrlProp196.xml"/><Relationship Id="rId26" Type="http://schemas.openxmlformats.org/officeDocument/2006/relationships/ctrlProp" Target="../ctrlProps/ctrlProp204.xml"/><Relationship Id="rId39" Type="http://schemas.openxmlformats.org/officeDocument/2006/relationships/ctrlProp" Target="../ctrlProps/ctrlProp217.xml"/><Relationship Id="rId3" Type="http://schemas.openxmlformats.org/officeDocument/2006/relationships/ctrlProp" Target="../ctrlProps/ctrlProp181.xml"/><Relationship Id="rId21" Type="http://schemas.openxmlformats.org/officeDocument/2006/relationships/ctrlProp" Target="../ctrlProps/ctrlProp199.xml"/><Relationship Id="rId34" Type="http://schemas.openxmlformats.org/officeDocument/2006/relationships/ctrlProp" Target="../ctrlProps/ctrlProp212.xml"/><Relationship Id="rId42" Type="http://schemas.openxmlformats.org/officeDocument/2006/relationships/ctrlProp" Target="../ctrlProps/ctrlProp220.xml"/><Relationship Id="rId47" Type="http://schemas.openxmlformats.org/officeDocument/2006/relationships/ctrlProp" Target="../ctrlProps/ctrlProp225.xml"/><Relationship Id="rId50" Type="http://schemas.openxmlformats.org/officeDocument/2006/relationships/comments" Target="../comments7.xml"/><Relationship Id="rId7" Type="http://schemas.openxmlformats.org/officeDocument/2006/relationships/ctrlProp" Target="../ctrlProps/ctrlProp185.xml"/><Relationship Id="rId12" Type="http://schemas.openxmlformats.org/officeDocument/2006/relationships/ctrlProp" Target="../ctrlProps/ctrlProp190.xml"/><Relationship Id="rId17" Type="http://schemas.openxmlformats.org/officeDocument/2006/relationships/ctrlProp" Target="../ctrlProps/ctrlProp195.xml"/><Relationship Id="rId25" Type="http://schemas.openxmlformats.org/officeDocument/2006/relationships/ctrlProp" Target="../ctrlProps/ctrlProp203.xml"/><Relationship Id="rId33" Type="http://schemas.openxmlformats.org/officeDocument/2006/relationships/ctrlProp" Target="../ctrlProps/ctrlProp211.xml"/><Relationship Id="rId38" Type="http://schemas.openxmlformats.org/officeDocument/2006/relationships/ctrlProp" Target="../ctrlProps/ctrlProp216.xml"/><Relationship Id="rId46" Type="http://schemas.openxmlformats.org/officeDocument/2006/relationships/ctrlProp" Target="../ctrlProps/ctrlProp224.xml"/><Relationship Id="rId2" Type="http://schemas.openxmlformats.org/officeDocument/2006/relationships/vmlDrawing" Target="../drawings/vmlDrawing8.vml"/><Relationship Id="rId16" Type="http://schemas.openxmlformats.org/officeDocument/2006/relationships/ctrlProp" Target="../ctrlProps/ctrlProp194.xml"/><Relationship Id="rId20" Type="http://schemas.openxmlformats.org/officeDocument/2006/relationships/ctrlProp" Target="../ctrlProps/ctrlProp198.xml"/><Relationship Id="rId29" Type="http://schemas.openxmlformats.org/officeDocument/2006/relationships/ctrlProp" Target="../ctrlProps/ctrlProp207.xml"/><Relationship Id="rId41" Type="http://schemas.openxmlformats.org/officeDocument/2006/relationships/ctrlProp" Target="../ctrlProps/ctrlProp219.xml"/><Relationship Id="rId1" Type="http://schemas.openxmlformats.org/officeDocument/2006/relationships/drawing" Target="../drawings/drawing8.xml"/><Relationship Id="rId6" Type="http://schemas.openxmlformats.org/officeDocument/2006/relationships/ctrlProp" Target="../ctrlProps/ctrlProp184.xml"/><Relationship Id="rId11" Type="http://schemas.openxmlformats.org/officeDocument/2006/relationships/ctrlProp" Target="../ctrlProps/ctrlProp189.xml"/><Relationship Id="rId24" Type="http://schemas.openxmlformats.org/officeDocument/2006/relationships/ctrlProp" Target="../ctrlProps/ctrlProp202.xml"/><Relationship Id="rId32" Type="http://schemas.openxmlformats.org/officeDocument/2006/relationships/ctrlProp" Target="../ctrlProps/ctrlProp210.xml"/><Relationship Id="rId37" Type="http://schemas.openxmlformats.org/officeDocument/2006/relationships/ctrlProp" Target="../ctrlProps/ctrlProp215.xml"/><Relationship Id="rId40" Type="http://schemas.openxmlformats.org/officeDocument/2006/relationships/ctrlProp" Target="../ctrlProps/ctrlProp218.xml"/><Relationship Id="rId45" Type="http://schemas.openxmlformats.org/officeDocument/2006/relationships/ctrlProp" Target="../ctrlProps/ctrlProp223.xml"/><Relationship Id="rId5" Type="http://schemas.openxmlformats.org/officeDocument/2006/relationships/ctrlProp" Target="../ctrlProps/ctrlProp183.xml"/><Relationship Id="rId15" Type="http://schemas.openxmlformats.org/officeDocument/2006/relationships/ctrlProp" Target="../ctrlProps/ctrlProp193.xml"/><Relationship Id="rId23" Type="http://schemas.openxmlformats.org/officeDocument/2006/relationships/ctrlProp" Target="../ctrlProps/ctrlProp201.xml"/><Relationship Id="rId28" Type="http://schemas.openxmlformats.org/officeDocument/2006/relationships/ctrlProp" Target="../ctrlProps/ctrlProp206.xml"/><Relationship Id="rId36" Type="http://schemas.openxmlformats.org/officeDocument/2006/relationships/ctrlProp" Target="../ctrlProps/ctrlProp214.xml"/><Relationship Id="rId49" Type="http://schemas.openxmlformats.org/officeDocument/2006/relationships/ctrlProp" Target="../ctrlProps/ctrlProp227.xml"/><Relationship Id="rId10" Type="http://schemas.openxmlformats.org/officeDocument/2006/relationships/ctrlProp" Target="../ctrlProps/ctrlProp188.xml"/><Relationship Id="rId19" Type="http://schemas.openxmlformats.org/officeDocument/2006/relationships/ctrlProp" Target="../ctrlProps/ctrlProp197.xml"/><Relationship Id="rId31" Type="http://schemas.openxmlformats.org/officeDocument/2006/relationships/ctrlProp" Target="../ctrlProps/ctrlProp209.xml"/><Relationship Id="rId44" Type="http://schemas.openxmlformats.org/officeDocument/2006/relationships/ctrlProp" Target="../ctrlProps/ctrlProp222.xml"/><Relationship Id="rId4" Type="http://schemas.openxmlformats.org/officeDocument/2006/relationships/ctrlProp" Target="../ctrlProps/ctrlProp182.xml"/><Relationship Id="rId9" Type="http://schemas.openxmlformats.org/officeDocument/2006/relationships/ctrlProp" Target="../ctrlProps/ctrlProp187.xml"/><Relationship Id="rId14" Type="http://schemas.openxmlformats.org/officeDocument/2006/relationships/ctrlProp" Target="../ctrlProps/ctrlProp192.xml"/><Relationship Id="rId22" Type="http://schemas.openxmlformats.org/officeDocument/2006/relationships/ctrlProp" Target="../ctrlProps/ctrlProp200.xml"/><Relationship Id="rId27" Type="http://schemas.openxmlformats.org/officeDocument/2006/relationships/ctrlProp" Target="../ctrlProps/ctrlProp205.xml"/><Relationship Id="rId30" Type="http://schemas.openxmlformats.org/officeDocument/2006/relationships/ctrlProp" Target="../ctrlProps/ctrlProp208.xml"/><Relationship Id="rId35" Type="http://schemas.openxmlformats.org/officeDocument/2006/relationships/ctrlProp" Target="../ctrlProps/ctrlProp213.xml"/><Relationship Id="rId43" Type="http://schemas.openxmlformats.org/officeDocument/2006/relationships/ctrlProp" Target="../ctrlProps/ctrlProp221.xml"/><Relationship Id="rId48" Type="http://schemas.openxmlformats.org/officeDocument/2006/relationships/ctrlProp" Target="../ctrlProps/ctrlProp226.xml"/><Relationship Id="rId8" Type="http://schemas.openxmlformats.org/officeDocument/2006/relationships/ctrlProp" Target="../ctrlProps/ctrlProp186.xml"/><Relationship Id="rId51" Type="http://schemas.microsoft.com/office/2017/10/relationships/threadedComment" Target="../threadedComments/threadedComment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2"/>
  <sheetViews>
    <sheetView showGridLines="0" tabSelected="1" zoomScale="60" zoomScaleNormal="60" workbookViewId="0">
      <selection activeCell="C13" sqref="C13:F13"/>
    </sheetView>
  </sheetViews>
  <sheetFormatPr defaultColWidth="11" defaultRowHeight="15.75"/>
  <cols>
    <col min="1" max="1" width="5.1875" customWidth="1"/>
    <col min="2" max="2" width="40.1875" customWidth="1"/>
    <col min="3" max="3" width="59.8125" customWidth="1"/>
    <col min="4" max="4" width="3" customWidth="1"/>
    <col min="5" max="5" width="44" customWidth="1"/>
    <col min="6" max="6" width="15.6875" customWidth="1"/>
    <col min="7" max="7" width="1.1875" customWidth="1"/>
    <col min="8" max="8" width="16" customWidth="1"/>
    <col min="9" max="9" width="8.1875" style="8" hidden="1" customWidth="1"/>
    <col min="10" max="10" width="14.125" customWidth="1"/>
    <col min="11" max="11" width="34.4375" customWidth="1"/>
    <col min="12" max="12" width="23" hidden="1" customWidth="1"/>
    <col min="13" max="13" width="31.8125" style="28" customWidth="1"/>
    <col min="14" max="14" width="16.1875" style="28" customWidth="1"/>
    <col min="15" max="15" width="17.1875" style="28" bestFit="1" customWidth="1"/>
    <col min="16" max="27" width="11" style="28"/>
  </cols>
  <sheetData>
    <row r="1" spans="1:27" ht="16.149999999999999" thickBot="1"/>
    <row r="2" spans="1:27" ht="97.05" customHeight="1" thickBot="1">
      <c r="A2" s="356"/>
      <c r="B2" s="357" t="s">
        <v>343</v>
      </c>
      <c r="C2" s="358"/>
      <c r="D2" s="358"/>
      <c r="E2" s="358"/>
      <c r="F2" s="359"/>
      <c r="H2" s="662" t="s">
        <v>342</v>
      </c>
      <c r="I2" s="663"/>
      <c r="J2" s="663"/>
      <c r="K2" s="664"/>
      <c r="L2" s="176"/>
    </row>
    <row r="3" spans="1:27" ht="11" customHeight="1" thickTop="1">
      <c r="A3" s="360"/>
      <c r="B3" s="361"/>
      <c r="C3" s="361"/>
      <c r="D3" s="361"/>
      <c r="E3" s="361"/>
      <c r="F3" s="362"/>
      <c r="H3" s="368"/>
      <c r="I3" s="177"/>
      <c r="J3" s="177"/>
      <c r="K3" s="369"/>
      <c r="L3" s="178"/>
    </row>
    <row r="4" spans="1:27" ht="47" customHeight="1">
      <c r="A4" s="360"/>
      <c r="B4" s="363" t="s">
        <v>0</v>
      </c>
      <c r="C4" s="674" t="s">
        <v>393</v>
      </c>
      <c r="D4" s="674"/>
      <c r="E4" s="674"/>
      <c r="F4" s="362"/>
      <c r="H4" s="665" t="s">
        <v>364</v>
      </c>
      <c r="I4" s="666"/>
      <c r="J4" s="666"/>
      <c r="K4" s="708" t="s">
        <v>459</v>
      </c>
      <c r="L4" s="666"/>
      <c r="M4" s="403"/>
    </row>
    <row r="5" spans="1:27" ht="54" customHeight="1">
      <c r="A5" s="360"/>
      <c r="B5" s="364"/>
      <c r="C5" s="674" t="s">
        <v>394</v>
      </c>
      <c r="D5" s="674"/>
      <c r="E5" s="674"/>
      <c r="F5" s="362"/>
      <c r="H5" s="667">
        <f>IF(SUM(K27:K34)&gt;9999,ROUND(SUM(K27:K34),-3),IF(SUM(K27:K34)&gt;999,ROUND(SUM(K27:K34),-2), IF(SUM(K27:K34)&gt;99,ROUND(SUM(K27:K34),-1),SUM(K27:K34))))</f>
        <v>0</v>
      </c>
      <c r="I5" s="668"/>
      <c r="J5" s="668"/>
      <c r="K5" s="709">
        <f>IF(ROUND(H5/C20,-1)&lt;&gt;0,ROUND(H5/C20,-1),ROUND(H5/C20,0))</f>
        <v>0</v>
      </c>
      <c r="L5" s="394"/>
    </row>
    <row r="6" spans="1:27" ht="73.05" customHeight="1">
      <c r="A6" s="360"/>
      <c r="B6" s="364"/>
      <c r="C6" s="674" t="s">
        <v>395</v>
      </c>
      <c r="D6" s="674"/>
      <c r="E6" s="674"/>
      <c r="F6" s="362"/>
      <c r="H6" s="667"/>
      <c r="I6" s="668"/>
      <c r="J6" s="668"/>
      <c r="K6" s="709"/>
      <c r="L6" s="394"/>
      <c r="M6" s="672"/>
      <c r="N6" s="340"/>
    </row>
    <row r="7" spans="1:27" ht="53" customHeight="1" thickBot="1">
      <c r="A7" s="365"/>
      <c r="B7" s="366"/>
      <c r="C7" s="673" t="s">
        <v>396</v>
      </c>
      <c r="D7" s="673"/>
      <c r="E7" s="673"/>
      <c r="F7" s="367"/>
      <c r="H7" s="669" t="s">
        <v>461</v>
      </c>
      <c r="I7" s="670"/>
      <c r="J7" s="670"/>
      <c r="K7" s="671"/>
      <c r="L7" s="179"/>
      <c r="M7" s="672"/>
    </row>
    <row r="8" spans="1:27" ht="9" customHeight="1">
      <c r="A8" s="2"/>
      <c r="B8" s="2"/>
      <c r="C8" s="2"/>
    </row>
    <row r="9" spans="1:27" s="2" customFormat="1" ht="9" customHeight="1">
      <c r="A9" s="370"/>
      <c r="B9" s="371"/>
      <c r="C9" s="371"/>
      <c r="D9" s="371"/>
      <c r="E9" s="371"/>
      <c r="F9" s="372"/>
      <c r="G9"/>
      <c r="H9"/>
      <c r="I9" s="8"/>
      <c r="J9"/>
      <c r="K9"/>
      <c r="M9" s="28"/>
      <c r="N9" s="28"/>
      <c r="O9" s="28"/>
      <c r="P9" s="28"/>
      <c r="Q9" s="28"/>
      <c r="R9" s="28"/>
      <c r="S9" s="28"/>
      <c r="T9" s="28"/>
      <c r="U9" s="28"/>
      <c r="V9" s="28"/>
      <c r="W9" s="28"/>
      <c r="X9" s="28"/>
      <c r="Y9" s="28"/>
      <c r="Z9" s="28"/>
      <c r="AA9" s="28"/>
    </row>
    <row r="10" spans="1:27" s="3" customFormat="1" ht="22.9">
      <c r="A10" s="373"/>
      <c r="B10" s="374" t="s">
        <v>1</v>
      </c>
      <c r="C10" s="374" t="s">
        <v>6</v>
      </c>
      <c r="D10" s="375"/>
      <c r="E10" s="375"/>
      <c r="F10" s="376"/>
      <c r="G10"/>
      <c r="H10"/>
      <c r="I10" s="8"/>
      <c r="J10"/>
      <c r="K10"/>
      <c r="M10" s="649"/>
      <c r="N10" s="649"/>
      <c r="O10" s="649"/>
      <c r="P10" s="649"/>
      <c r="Q10" s="649"/>
      <c r="R10" s="649"/>
      <c r="S10" s="649"/>
      <c r="T10" s="649"/>
      <c r="U10" s="649"/>
      <c r="V10" s="649"/>
      <c r="W10" s="649"/>
      <c r="X10" s="649"/>
      <c r="Y10" s="649"/>
      <c r="Z10" s="649"/>
      <c r="AA10" s="649"/>
    </row>
    <row r="11" spans="1:27" ht="13.05" customHeight="1">
      <c r="A11" s="377"/>
      <c r="B11" s="378"/>
      <c r="C11" s="378"/>
      <c r="D11" s="354"/>
      <c r="E11" s="354"/>
      <c r="F11" s="379"/>
    </row>
    <row r="12" spans="1:27" s="167" customFormat="1" ht="30" customHeight="1">
      <c r="A12" s="380"/>
      <c r="B12" s="381" t="s">
        <v>2</v>
      </c>
      <c r="C12" s="683" t="s">
        <v>387</v>
      </c>
      <c r="D12" s="683"/>
      <c r="E12" s="683"/>
      <c r="F12" s="684"/>
      <c r="I12" s="168"/>
      <c r="M12" s="162"/>
      <c r="N12" s="162"/>
      <c r="O12" s="162"/>
      <c r="P12" s="162"/>
      <c r="Q12" s="162"/>
      <c r="R12" s="162"/>
      <c r="S12" s="162"/>
      <c r="T12" s="162"/>
      <c r="U12" s="162"/>
      <c r="V12" s="162"/>
      <c r="W12" s="162"/>
      <c r="X12" s="162"/>
      <c r="Y12" s="162"/>
      <c r="Z12" s="162"/>
      <c r="AA12" s="162"/>
    </row>
    <row r="13" spans="1:27" s="167" customFormat="1" ht="30" customHeight="1">
      <c r="A13" s="382"/>
      <c r="B13" s="383" t="s">
        <v>335</v>
      </c>
      <c r="C13" s="685" t="s">
        <v>469</v>
      </c>
      <c r="D13" s="685"/>
      <c r="E13" s="685"/>
      <c r="F13" s="686"/>
      <c r="I13" s="168"/>
      <c r="M13" s="162"/>
      <c r="N13" s="162"/>
      <c r="O13" s="162"/>
      <c r="P13" s="162"/>
      <c r="Q13" s="162"/>
      <c r="R13" s="162"/>
      <c r="S13" s="162"/>
      <c r="T13" s="162"/>
      <c r="U13" s="162"/>
      <c r="V13" s="162"/>
      <c r="W13" s="162"/>
      <c r="X13" s="162"/>
      <c r="Y13" s="162"/>
      <c r="Z13" s="162"/>
      <c r="AA13" s="162"/>
    </row>
    <row r="14" spans="1:27" s="167" customFormat="1" ht="30" customHeight="1">
      <c r="A14" s="380"/>
      <c r="B14" s="381" t="s">
        <v>3</v>
      </c>
      <c r="C14" s="687" t="s">
        <v>470</v>
      </c>
      <c r="D14" s="687"/>
      <c r="E14" s="687"/>
      <c r="F14" s="688"/>
      <c r="I14" s="168"/>
      <c r="K14" s="167" t="s">
        <v>35</v>
      </c>
      <c r="M14" s="162"/>
      <c r="N14" s="162"/>
      <c r="O14" s="162"/>
      <c r="P14" s="162"/>
      <c r="Q14" s="162"/>
      <c r="R14" s="162"/>
      <c r="S14" s="162"/>
      <c r="T14" s="162"/>
      <c r="U14" s="162"/>
      <c r="V14" s="162"/>
      <c r="W14" s="162"/>
      <c r="X14" s="162"/>
      <c r="Y14" s="162"/>
      <c r="Z14" s="162"/>
      <c r="AA14" s="162"/>
    </row>
    <row r="15" spans="1:27" s="167" customFormat="1" ht="30" customHeight="1">
      <c r="A15" s="382"/>
      <c r="B15" s="384" t="s">
        <v>4</v>
      </c>
      <c r="C15" s="679" t="s">
        <v>471</v>
      </c>
      <c r="D15" s="679"/>
      <c r="E15" s="679"/>
      <c r="F15" s="680"/>
      <c r="I15" s="168"/>
      <c r="M15" s="162"/>
      <c r="N15" s="162"/>
      <c r="O15" s="162"/>
      <c r="P15" s="162"/>
      <c r="Q15" s="162"/>
      <c r="R15" s="162"/>
      <c r="S15" s="162"/>
      <c r="T15" s="162"/>
      <c r="U15" s="162"/>
      <c r="V15" s="162"/>
      <c r="W15" s="162"/>
      <c r="X15" s="162"/>
      <c r="Y15" s="162"/>
      <c r="Z15" s="162"/>
      <c r="AA15" s="162"/>
    </row>
    <row r="16" spans="1:27" s="167" customFormat="1" ht="30" customHeight="1">
      <c r="A16" s="380"/>
      <c r="B16" s="381" t="s">
        <v>369</v>
      </c>
      <c r="C16" s="687" t="s">
        <v>388</v>
      </c>
      <c r="D16" s="687"/>
      <c r="E16" s="687"/>
      <c r="F16" s="688"/>
      <c r="I16" s="168"/>
      <c r="M16" s="162"/>
      <c r="N16" s="162"/>
      <c r="O16" s="162"/>
      <c r="P16" s="162"/>
      <c r="Q16" s="162"/>
      <c r="R16" s="162"/>
      <c r="S16" s="162"/>
      <c r="T16" s="162"/>
      <c r="U16" s="162"/>
      <c r="V16" s="162"/>
      <c r="W16" s="162"/>
      <c r="X16" s="162"/>
      <c r="Y16" s="162"/>
      <c r="Z16" s="162"/>
      <c r="AA16" s="162"/>
    </row>
    <row r="17" spans="1:27" s="167" customFormat="1" ht="30" customHeight="1">
      <c r="A17" s="382"/>
      <c r="B17" s="383" t="s">
        <v>336</v>
      </c>
      <c r="C17" s="675">
        <v>44013</v>
      </c>
      <c r="D17" s="675"/>
      <c r="E17" s="675"/>
      <c r="F17" s="676"/>
      <c r="I17" s="168"/>
      <c r="M17" s="162"/>
      <c r="N17" s="162"/>
      <c r="O17" s="162"/>
      <c r="P17" s="162"/>
      <c r="Q17" s="162"/>
      <c r="R17" s="162"/>
      <c r="S17" s="162"/>
      <c r="T17" s="162"/>
      <c r="U17" s="162"/>
      <c r="V17" s="162"/>
      <c r="W17" s="162"/>
      <c r="X17" s="162"/>
      <c r="Y17" s="162"/>
      <c r="Z17" s="162"/>
      <c r="AA17" s="162"/>
    </row>
    <row r="18" spans="1:27" s="167" customFormat="1" ht="30" customHeight="1">
      <c r="A18" s="380"/>
      <c r="B18" s="381" t="s">
        <v>5</v>
      </c>
      <c r="C18" s="677" t="s">
        <v>473</v>
      </c>
      <c r="D18" s="677"/>
      <c r="E18" s="677"/>
      <c r="F18" s="678"/>
      <c r="I18" s="168"/>
      <c r="M18" s="162"/>
      <c r="N18" s="162"/>
      <c r="O18" s="162"/>
      <c r="P18" s="162"/>
      <c r="Q18" s="162"/>
      <c r="R18" s="162"/>
      <c r="S18" s="162"/>
      <c r="T18" s="162"/>
      <c r="U18" s="162"/>
      <c r="V18" s="162"/>
      <c r="W18" s="162"/>
      <c r="X18" s="162"/>
      <c r="Y18" s="162"/>
      <c r="Z18" s="162"/>
      <c r="AA18" s="162"/>
    </row>
    <row r="19" spans="1:27" s="167" customFormat="1" ht="30" customHeight="1">
      <c r="A19" s="382"/>
      <c r="B19" s="384" t="s">
        <v>337</v>
      </c>
      <c r="C19" s="679" t="s">
        <v>472</v>
      </c>
      <c r="D19" s="679"/>
      <c r="E19" s="679"/>
      <c r="F19" s="680"/>
      <c r="I19" s="168"/>
      <c r="M19" s="162"/>
      <c r="N19" s="162"/>
      <c r="O19" s="162"/>
      <c r="P19" s="162"/>
      <c r="Q19" s="162"/>
      <c r="R19" s="162"/>
      <c r="S19" s="162"/>
      <c r="T19" s="162"/>
      <c r="U19" s="162"/>
      <c r="V19" s="162"/>
      <c r="W19" s="162"/>
      <c r="X19" s="162"/>
      <c r="Y19" s="162"/>
      <c r="Z19" s="162"/>
      <c r="AA19" s="162"/>
    </row>
    <row r="20" spans="1:27" s="167" customFormat="1" ht="30" customHeight="1">
      <c r="A20" s="385"/>
      <c r="B20" s="386" t="s">
        <v>460</v>
      </c>
      <c r="C20" s="681">
        <v>1000</v>
      </c>
      <c r="D20" s="681"/>
      <c r="E20" s="681"/>
      <c r="F20" s="682"/>
      <c r="I20" s="168"/>
      <c r="M20" s="162"/>
      <c r="N20" s="162"/>
      <c r="O20" s="162"/>
      <c r="P20" s="162"/>
      <c r="Q20" s="162"/>
      <c r="R20" s="162"/>
      <c r="S20" s="162"/>
      <c r="T20" s="162"/>
      <c r="U20" s="162"/>
      <c r="V20" s="162"/>
      <c r="W20" s="162"/>
      <c r="X20" s="162"/>
      <c r="Y20" s="162"/>
      <c r="Z20" s="162"/>
      <c r="AA20" s="162"/>
    </row>
    <row r="21" spans="1:27">
      <c r="B21" s="1"/>
    </row>
    <row r="22" spans="1:27" s="2" customFormat="1" ht="9" customHeight="1">
      <c r="A22" s="370"/>
      <c r="B22" s="371"/>
      <c r="C22" s="371"/>
      <c r="D22" s="371"/>
      <c r="E22" s="371"/>
      <c r="F22" s="371"/>
      <c r="G22" s="387"/>
      <c r="H22" s="659"/>
      <c r="I22" s="659"/>
      <c r="J22" s="371"/>
      <c r="K22" s="372"/>
      <c r="M22" s="28"/>
      <c r="N22" s="28"/>
      <c r="O22" s="28"/>
      <c r="P22" s="28"/>
      <c r="Q22" s="28"/>
      <c r="R22" s="28"/>
      <c r="S22" s="28"/>
      <c r="T22" s="28"/>
      <c r="U22" s="28"/>
      <c r="V22" s="28"/>
      <c r="W22" s="28"/>
      <c r="X22" s="28"/>
      <c r="Y22" s="28"/>
      <c r="Z22" s="28"/>
      <c r="AA22" s="28"/>
    </row>
    <row r="23" spans="1:27" s="23" customFormat="1" ht="22.9">
      <c r="A23" s="388"/>
      <c r="B23" s="389" t="s">
        <v>7</v>
      </c>
      <c r="C23" s="389" t="s">
        <v>8</v>
      </c>
      <c r="D23" s="390"/>
      <c r="E23" s="390"/>
      <c r="F23" s="390"/>
      <c r="G23" s="391"/>
      <c r="H23" s="658" t="s">
        <v>67</v>
      </c>
      <c r="I23" s="658"/>
      <c r="J23" s="658"/>
      <c r="K23" s="392"/>
      <c r="M23" s="106"/>
      <c r="N23" s="106"/>
      <c r="O23" s="106"/>
      <c r="P23" s="106"/>
      <c r="Q23" s="106"/>
      <c r="R23" s="106"/>
      <c r="S23" s="106"/>
      <c r="T23" s="106"/>
      <c r="U23" s="106"/>
      <c r="V23" s="106"/>
      <c r="W23" s="106"/>
      <c r="X23" s="106"/>
      <c r="Y23" s="106"/>
      <c r="Z23" s="106"/>
      <c r="AA23" s="106"/>
    </row>
    <row r="24" spans="1:27" ht="7.05" customHeight="1">
      <c r="A24" s="393"/>
      <c r="B24" s="394"/>
      <c r="C24" s="394"/>
      <c r="D24" s="394"/>
      <c r="E24" s="394"/>
      <c r="F24" s="394"/>
      <c r="G24" s="354"/>
      <c r="H24" s="660"/>
      <c r="I24" s="660"/>
      <c r="J24" s="394"/>
      <c r="K24" s="376"/>
    </row>
    <row r="25" spans="1:27" s="4" customFormat="1" ht="25.05" customHeight="1">
      <c r="A25" s="395"/>
      <c r="B25" s="396" t="s">
        <v>9</v>
      </c>
      <c r="C25" s="396" t="s">
        <v>10</v>
      </c>
      <c r="D25" s="396"/>
      <c r="E25" s="396" t="s">
        <v>68</v>
      </c>
      <c r="F25" s="396"/>
      <c r="G25" s="397"/>
      <c r="H25" s="661" t="s">
        <v>39</v>
      </c>
      <c r="I25" s="661"/>
      <c r="J25" s="398"/>
      <c r="K25" s="399" t="s">
        <v>365</v>
      </c>
      <c r="M25" s="650"/>
      <c r="N25" s="650"/>
      <c r="O25" s="650"/>
      <c r="P25" s="650"/>
      <c r="Q25" s="650"/>
      <c r="R25" s="650"/>
      <c r="S25" s="650"/>
      <c r="T25" s="650"/>
      <c r="U25" s="650"/>
      <c r="V25" s="650"/>
      <c r="W25" s="650"/>
      <c r="X25" s="650"/>
      <c r="Y25" s="650"/>
      <c r="Z25" s="650"/>
      <c r="AA25" s="650"/>
    </row>
    <row r="26" spans="1:27" s="6" customFormat="1" ht="21" customHeight="1">
      <c r="A26" s="400"/>
      <c r="B26" s="44"/>
      <c r="C26" s="44"/>
      <c r="D26" s="44"/>
      <c r="E26" s="401"/>
      <c r="F26" s="44"/>
      <c r="G26" s="44"/>
      <c r="H26" s="44"/>
      <c r="I26" s="401"/>
      <c r="J26" s="44"/>
      <c r="K26" s="402" t="s">
        <v>24</v>
      </c>
      <c r="M26" s="28"/>
      <c r="N26" s="28"/>
      <c r="O26" s="28"/>
      <c r="P26" s="28"/>
      <c r="Q26" s="28"/>
      <c r="R26" s="28"/>
      <c r="S26" s="28"/>
      <c r="T26" s="28"/>
      <c r="U26" s="28"/>
      <c r="V26" s="28"/>
      <c r="W26" s="28"/>
      <c r="X26" s="28"/>
      <c r="Y26" s="28"/>
      <c r="Z26" s="28"/>
      <c r="AA26" s="28"/>
    </row>
    <row r="27" spans="1:27" s="28" customFormat="1" ht="44.75" customHeight="1">
      <c r="A27" s="403"/>
      <c r="B27" s="404" t="s">
        <v>20</v>
      </c>
      <c r="C27" s="405" t="s">
        <v>476</v>
      </c>
      <c r="D27" s="406"/>
      <c r="E27" s="652" t="s">
        <v>466</v>
      </c>
      <c r="F27" s="652"/>
      <c r="G27" s="407"/>
      <c r="H27" s="408"/>
      <c r="I27" s="409">
        <f t="shared" ref="I27:I32" si="0">H27/10.764</f>
        <v>0</v>
      </c>
      <c r="J27" s="410" t="s">
        <v>453</v>
      </c>
      <c r="K27" s="411">
        <f>WINDOWS!L18</f>
        <v>0</v>
      </c>
      <c r="O27" s="340"/>
    </row>
    <row r="28" spans="1:27" s="6" customFormat="1" ht="43.5" customHeight="1">
      <c r="A28" s="400"/>
      <c r="B28" s="412" t="s">
        <v>23</v>
      </c>
      <c r="C28" s="413" t="s">
        <v>426</v>
      </c>
      <c r="D28" s="414"/>
      <c r="E28" s="651" t="s">
        <v>468</v>
      </c>
      <c r="F28" s="651"/>
      <c r="G28" s="415"/>
      <c r="H28" s="416"/>
      <c r="I28" s="417">
        <f t="shared" si="0"/>
        <v>0</v>
      </c>
      <c r="J28" s="418" t="s">
        <v>453</v>
      </c>
      <c r="K28" s="419">
        <f>ROOF!L45</f>
        <v>0</v>
      </c>
      <c r="M28" s="28"/>
      <c r="N28" s="28"/>
      <c r="O28" s="340"/>
      <c r="P28" s="28"/>
      <c r="Q28" s="28"/>
      <c r="R28" s="28"/>
      <c r="S28" s="28"/>
      <c r="T28" s="28"/>
      <c r="U28" s="28"/>
      <c r="V28" s="28"/>
      <c r="W28" s="28"/>
      <c r="X28" s="28"/>
      <c r="Y28" s="28"/>
      <c r="Z28" s="28"/>
      <c r="AA28" s="28"/>
    </row>
    <row r="29" spans="1:27" s="28" customFormat="1" ht="39.75" customHeight="1">
      <c r="A29" s="403"/>
      <c r="B29" s="420" t="s">
        <v>390</v>
      </c>
      <c r="C29" s="405" t="s">
        <v>427</v>
      </c>
      <c r="D29" s="406"/>
      <c r="E29" s="656" t="s">
        <v>465</v>
      </c>
      <c r="F29" s="656"/>
      <c r="G29" s="407"/>
      <c r="H29" s="408"/>
      <c r="I29" s="409">
        <f t="shared" si="0"/>
        <v>0</v>
      </c>
      <c r="J29" s="410" t="s">
        <v>453</v>
      </c>
      <c r="K29" s="411">
        <f>CEILINGS!L44</f>
        <v>0</v>
      </c>
      <c r="O29" s="340"/>
    </row>
    <row r="30" spans="1:27" s="6" customFormat="1" ht="40.049999999999997" customHeight="1">
      <c r="A30" s="400"/>
      <c r="B30" s="412" t="s">
        <v>15</v>
      </c>
      <c r="C30" s="413" t="s">
        <v>29</v>
      </c>
      <c r="D30" s="414"/>
      <c r="E30" s="657" t="s">
        <v>26</v>
      </c>
      <c r="F30" s="657"/>
      <c r="G30" s="415"/>
      <c r="H30" s="416"/>
      <c r="I30" s="417">
        <f t="shared" si="0"/>
        <v>0</v>
      </c>
      <c r="J30" s="418" t="s">
        <v>453</v>
      </c>
      <c r="K30" s="419">
        <f>'EXTERIOR WALLS'!L84</f>
        <v>0</v>
      </c>
      <c r="M30" s="28"/>
      <c r="N30" s="28"/>
      <c r="O30" s="340"/>
      <c r="P30" s="28"/>
      <c r="Q30" s="28"/>
      <c r="R30" s="28"/>
      <c r="S30" s="28"/>
      <c r="T30" s="28"/>
      <c r="U30" s="28"/>
      <c r="V30" s="28"/>
      <c r="W30" s="28"/>
      <c r="X30" s="28"/>
      <c r="Y30" s="28"/>
      <c r="Z30" s="28"/>
      <c r="AA30" s="28"/>
    </row>
    <row r="31" spans="1:27" s="28" customFormat="1" ht="40.049999999999997" customHeight="1">
      <c r="A31" s="403"/>
      <c r="B31" s="420" t="s">
        <v>13</v>
      </c>
      <c r="C31" s="421" t="s">
        <v>385</v>
      </c>
      <c r="D31" s="406"/>
      <c r="E31" s="652" t="s">
        <v>25</v>
      </c>
      <c r="F31" s="652"/>
      <c r="G31" s="407"/>
      <c r="H31" s="408"/>
      <c r="I31" s="409">
        <f t="shared" si="0"/>
        <v>0</v>
      </c>
      <c r="J31" s="410" t="s">
        <v>453</v>
      </c>
      <c r="K31" s="422">
        <f>'FOUNDATION WALLS'!L63</f>
        <v>0</v>
      </c>
      <c r="O31" s="340"/>
    </row>
    <row r="32" spans="1:27" s="6" customFormat="1" ht="40.049999999999997" customHeight="1">
      <c r="A32" s="400"/>
      <c r="B32" s="412" t="s">
        <v>14</v>
      </c>
      <c r="C32" s="423" t="s">
        <v>349</v>
      </c>
      <c r="D32" s="414"/>
      <c r="E32" s="651" t="s">
        <v>464</v>
      </c>
      <c r="F32" s="651"/>
      <c r="G32" s="415"/>
      <c r="H32" s="416"/>
      <c r="I32" s="417">
        <f t="shared" si="0"/>
        <v>0</v>
      </c>
      <c r="J32" s="418" t="s">
        <v>453</v>
      </c>
      <c r="K32" s="419">
        <f>'FOUNDATION SLAB'!L25</f>
        <v>0</v>
      </c>
      <c r="M32" s="28"/>
      <c r="N32" s="28"/>
      <c r="O32" s="340"/>
      <c r="P32" s="28"/>
      <c r="Q32" s="28"/>
      <c r="R32" s="28"/>
      <c r="S32" s="28"/>
      <c r="T32" s="28"/>
      <c r="U32" s="28"/>
      <c r="V32" s="28"/>
      <c r="W32" s="28"/>
      <c r="X32" s="28"/>
      <c r="Y32" s="28"/>
      <c r="Z32" s="28"/>
      <c r="AA32" s="28"/>
    </row>
    <row r="33" spans="1:27" s="28" customFormat="1" ht="40.049999999999997" customHeight="1">
      <c r="A33" s="403"/>
      <c r="B33" s="420" t="s">
        <v>11</v>
      </c>
      <c r="C33" s="405" t="s">
        <v>386</v>
      </c>
      <c r="D33" s="406"/>
      <c r="E33" s="652" t="s">
        <v>467</v>
      </c>
      <c r="F33" s="652"/>
      <c r="G33" s="407"/>
      <c r="H33" s="408"/>
      <c r="I33" s="424">
        <f>H33/35.315</f>
        <v>0</v>
      </c>
      <c r="J33" s="410" t="s">
        <v>454</v>
      </c>
      <c r="K33" s="422">
        <f>'FOUNDATION WALLS'!L11</f>
        <v>0</v>
      </c>
      <c r="O33" s="340"/>
    </row>
    <row r="34" spans="1:27" s="6" customFormat="1" ht="40.049999999999997" customHeight="1">
      <c r="A34" s="400"/>
      <c r="B34" s="425" t="s">
        <v>391</v>
      </c>
      <c r="C34" s="423" t="s">
        <v>422</v>
      </c>
      <c r="D34" s="414"/>
      <c r="E34" s="651" t="s">
        <v>422</v>
      </c>
      <c r="F34" s="651"/>
      <c r="G34" s="415"/>
      <c r="H34" s="415"/>
      <c r="I34" s="426"/>
      <c r="J34" s="418"/>
      <c r="K34" s="419">
        <f>ADDITIONS!L392</f>
        <v>0</v>
      </c>
      <c r="M34" s="28"/>
      <c r="N34" s="28"/>
      <c r="O34" s="28"/>
      <c r="P34" s="28"/>
      <c r="Q34" s="28"/>
      <c r="R34" s="28"/>
      <c r="S34" s="28"/>
      <c r="T34" s="28"/>
      <c r="U34" s="28"/>
      <c r="V34" s="28"/>
      <c r="W34" s="28"/>
      <c r="X34" s="28"/>
      <c r="Y34" s="28"/>
      <c r="Z34" s="28"/>
      <c r="AA34" s="28"/>
    </row>
    <row r="35" spans="1:27" ht="11" customHeight="1">
      <c r="A35" s="377"/>
      <c r="B35" s="354"/>
      <c r="C35" s="427"/>
      <c r="D35" s="354"/>
      <c r="E35" s="391"/>
      <c r="F35" s="354"/>
      <c r="G35" s="354"/>
      <c r="H35" s="354"/>
      <c r="I35" s="391"/>
      <c r="J35" s="354"/>
      <c r="K35" s="379"/>
    </row>
    <row r="36" spans="1:27" ht="16.149999999999999" thickBot="1">
      <c r="A36" s="645"/>
      <c r="B36" s="646"/>
      <c r="C36" s="646"/>
      <c r="D36" s="646"/>
      <c r="E36" s="646"/>
      <c r="F36" s="646"/>
      <c r="G36" s="646"/>
      <c r="H36" s="646"/>
      <c r="I36" s="647"/>
      <c r="J36" s="646"/>
      <c r="K36" s="648"/>
    </row>
    <row r="37" spans="1:27" ht="71.650000000000006" customHeight="1" thickBot="1">
      <c r="A37" s="653" t="s">
        <v>474</v>
      </c>
      <c r="B37" s="654"/>
      <c r="C37" s="654"/>
      <c r="D37" s="654"/>
      <c r="E37" s="654"/>
      <c r="F37" s="654"/>
      <c r="G37" s="654"/>
      <c r="H37" s="654"/>
      <c r="I37" s="654"/>
      <c r="J37" s="654"/>
      <c r="K37" s="655"/>
    </row>
    <row r="42" spans="1:27" ht="77" customHeight="1"/>
  </sheetData>
  <sheetProtection algorithmName="SHA-512" hashValue="u8QLQhXW7xSlE+4u+dnETkWF0dg9RJA+YwG4KJ5nUF6NqQVQLRFPiqTzfTk1QTvGdXKaCxbpRMyCN5nImAkLAw==" saltValue="IecD8YC48KHjdY9XxWyXOw==" spinCount="100000" sheet="1" objects="1" scenarios="1" selectLockedCells="1"/>
  <mergeCells count="33">
    <mergeCell ref="C17:F17"/>
    <mergeCell ref="C18:F18"/>
    <mergeCell ref="C19:F19"/>
    <mergeCell ref="C20:F20"/>
    <mergeCell ref="C12:F12"/>
    <mergeCell ref="C13:F13"/>
    <mergeCell ref="C14:F14"/>
    <mergeCell ref="C15:F15"/>
    <mergeCell ref="C16:F16"/>
    <mergeCell ref="M6:M7"/>
    <mergeCell ref="K5:K6"/>
    <mergeCell ref="C7:E7"/>
    <mergeCell ref="C4:E4"/>
    <mergeCell ref="C5:E5"/>
    <mergeCell ref="C6:E6"/>
    <mergeCell ref="K4:L4"/>
    <mergeCell ref="H23:J23"/>
    <mergeCell ref="H22:I22"/>
    <mergeCell ref="H24:I24"/>
    <mergeCell ref="H25:I25"/>
    <mergeCell ref="H2:K2"/>
    <mergeCell ref="H4:J4"/>
    <mergeCell ref="H5:J6"/>
    <mergeCell ref="H7:K7"/>
    <mergeCell ref="E32:F32"/>
    <mergeCell ref="E33:F33"/>
    <mergeCell ref="E34:F34"/>
    <mergeCell ref="A37:K37"/>
    <mergeCell ref="E27:F27"/>
    <mergeCell ref="E28:F28"/>
    <mergeCell ref="E29:F29"/>
    <mergeCell ref="E30:F30"/>
    <mergeCell ref="E31:F31"/>
  </mergeCells>
  <hyperlinks>
    <hyperlink ref="C18" r:id="rId1"/>
  </hyperlinks>
  <pageMargins left="0.7" right="0.7" top="0.75" bottom="0.75" header="0.3" footer="0.3"/>
  <pageSetup paperSize="0"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O401"/>
  <sheetViews>
    <sheetView showGridLines="0" zoomScale="70" zoomScaleNormal="70" workbookViewId="0">
      <selection activeCell="I6" sqref="I6"/>
    </sheetView>
  </sheetViews>
  <sheetFormatPr defaultColWidth="11" defaultRowHeight="15.75"/>
  <cols>
    <col min="1" max="1" width="3.8125" style="5" customWidth="1"/>
    <col min="2" max="2" width="32" customWidth="1"/>
    <col min="3" max="3" width="62.8125" customWidth="1"/>
    <col min="4" max="4" width="12.6875" customWidth="1"/>
    <col min="5" max="5" width="25.5" hidden="1" customWidth="1"/>
    <col min="6" max="6" width="25.5" customWidth="1"/>
    <col min="7" max="7" width="25.5" hidden="1" customWidth="1"/>
    <col min="8" max="8" width="4.1875" customWidth="1"/>
    <col min="9" max="9" width="19.6875" customWidth="1"/>
    <col min="10" max="10" width="13.3125" customWidth="1"/>
    <col min="11" max="11" width="22.6875" customWidth="1"/>
    <col min="12" max="12" width="36.5" customWidth="1"/>
    <col min="13" max="13" width="13.8125" style="240" hidden="1" customWidth="1"/>
    <col min="14" max="25" width="11" style="240" hidden="1" customWidth="1"/>
    <col min="26" max="26" width="21.8125" style="240" hidden="1" customWidth="1"/>
    <col min="27" max="27" width="21.6875" style="240" hidden="1" customWidth="1"/>
    <col min="28" max="847" width="11" style="28"/>
  </cols>
  <sheetData>
    <row r="1" spans="1:11">
      <c r="A1" s="370"/>
      <c r="B1" s="371"/>
      <c r="C1" s="371"/>
      <c r="D1" s="371"/>
      <c r="E1" s="371"/>
      <c r="F1" s="372"/>
      <c r="G1" s="9"/>
      <c r="I1" s="606"/>
      <c r="J1" s="372"/>
      <c r="K1" s="28"/>
    </row>
    <row r="2" spans="1:11" ht="22.9">
      <c r="A2" s="388"/>
      <c r="B2" s="389" t="s">
        <v>7</v>
      </c>
      <c r="C2" s="389" t="s">
        <v>424</v>
      </c>
      <c r="D2" s="390"/>
      <c r="E2" s="390"/>
      <c r="F2" s="392"/>
      <c r="G2" s="22"/>
      <c r="I2" s="700" t="s">
        <v>67</v>
      </c>
      <c r="J2" s="701"/>
      <c r="K2" s="106"/>
    </row>
    <row r="3" spans="1:11">
      <c r="A3" s="393"/>
      <c r="B3" s="394"/>
      <c r="C3" s="394"/>
      <c r="D3" s="394"/>
      <c r="E3" s="394"/>
      <c r="F3" s="376"/>
      <c r="G3" s="9"/>
      <c r="I3" s="388"/>
      <c r="J3" s="376"/>
      <c r="K3" s="28"/>
    </row>
    <row r="4" spans="1:11" ht="17.649999999999999">
      <c r="A4" s="395"/>
      <c r="B4" s="584" t="s">
        <v>9</v>
      </c>
      <c r="C4" s="584" t="s">
        <v>10</v>
      </c>
      <c r="D4" s="584"/>
      <c r="E4" s="584" t="s">
        <v>68</v>
      </c>
      <c r="F4" s="585"/>
      <c r="G4" s="10"/>
      <c r="I4" s="607" t="s">
        <v>39</v>
      </c>
      <c r="J4" s="608"/>
      <c r="K4" s="234"/>
    </row>
    <row r="5" spans="1:11">
      <c r="A5" s="400"/>
      <c r="B5" s="44"/>
      <c r="C5" s="44"/>
      <c r="D5" s="44"/>
      <c r="E5" s="401"/>
      <c r="F5" s="586"/>
      <c r="G5" s="6"/>
      <c r="I5" s="609"/>
      <c r="J5" s="428"/>
      <c r="K5" s="235"/>
    </row>
    <row r="6" spans="1:11" ht="31.05" customHeight="1">
      <c r="A6" s="403"/>
      <c r="B6" s="587" t="s">
        <v>11</v>
      </c>
      <c r="C6" s="588" t="s">
        <v>386</v>
      </c>
      <c r="D6" s="589"/>
      <c r="E6" s="702" t="s">
        <v>462</v>
      </c>
      <c r="F6" s="703"/>
      <c r="G6" s="211">
        <f>I6/35.315</f>
        <v>0</v>
      </c>
      <c r="I6" s="610"/>
      <c r="J6" s="611" t="s">
        <v>454</v>
      </c>
      <c r="K6" s="170"/>
    </row>
    <row r="7" spans="1:11" ht="31.05" customHeight="1">
      <c r="A7" s="400"/>
      <c r="B7" s="590" t="s">
        <v>345</v>
      </c>
      <c r="C7" s="591" t="s">
        <v>348</v>
      </c>
      <c r="D7" s="401"/>
      <c r="E7" s="704" t="s">
        <v>463</v>
      </c>
      <c r="F7" s="705"/>
      <c r="G7" s="212">
        <f>I7/3.281</f>
        <v>0</v>
      </c>
      <c r="I7" s="612"/>
      <c r="J7" s="613" t="s">
        <v>455</v>
      </c>
      <c r="K7" s="171"/>
    </row>
    <row r="8" spans="1:11" ht="31.05" customHeight="1">
      <c r="A8" s="403"/>
      <c r="B8" s="587" t="s">
        <v>13</v>
      </c>
      <c r="C8" s="592" t="s">
        <v>385</v>
      </c>
      <c r="D8" s="589"/>
      <c r="E8" s="702" t="s">
        <v>25</v>
      </c>
      <c r="F8" s="703"/>
      <c r="G8" s="211">
        <f>I8/10.764</f>
        <v>0</v>
      </c>
      <c r="I8" s="610"/>
      <c r="J8" s="611" t="s">
        <v>453</v>
      </c>
      <c r="K8" s="170"/>
    </row>
    <row r="9" spans="1:11" ht="31.05" customHeight="1">
      <c r="A9" s="400"/>
      <c r="B9" s="590" t="s">
        <v>14</v>
      </c>
      <c r="C9" s="591" t="s">
        <v>349</v>
      </c>
      <c r="D9" s="401"/>
      <c r="E9" s="694" t="s">
        <v>464</v>
      </c>
      <c r="F9" s="695"/>
      <c r="G9" s="212">
        <f>I9/10.764</f>
        <v>0</v>
      </c>
      <c r="I9" s="612"/>
      <c r="J9" s="613" t="s">
        <v>453</v>
      </c>
      <c r="K9" s="171"/>
    </row>
    <row r="10" spans="1:11" ht="31.05" customHeight="1">
      <c r="A10" s="403"/>
      <c r="B10" s="587" t="s">
        <v>15</v>
      </c>
      <c r="C10" s="592" t="s">
        <v>29</v>
      </c>
      <c r="D10" s="589"/>
      <c r="E10" s="702" t="s">
        <v>26</v>
      </c>
      <c r="F10" s="703"/>
      <c r="G10" s="211">
        <f t="shared" ref="G10:G25" si="0">I10/10.764</f>
        <v>0</v>
      </c>
      <c r="I10" s="610"/>
      <c r="J10" s="611" t="s">
        <v>453</v>
      </c>
      <c r="K10" s="171"/>
    </row>
    <row r="11" spans="1:11" ht="31.05" customHeight="1">
      <c r="A11" s="400"/>
      <c r="B11" s="590" t="s">
        <v>17</v>
      </c>
      <c r="C11" s="591" t="s">
        <v>346</v>
      </c>
      <c r="D11" s="401"/>
      <c r="E11" s="706" t="s">
        <v>289</v>
      </c>
      <c r="F11" s="707"/>
      <c r="G11" s="212">
        <f t="shared" si="0"/>
        <v>0</v>
      </c>
      <c r="I11" s="612"/>
      <c r="J11" s="613" t="s">
        <v>453</v>
      </c>
      <c r="K11" s="171"/>
    </row>
    <row r="12" spans="1:11" ht="31.05" customHeight="1">
      <c r="A12" s="403"/>
      <c r="B12" s="587" t="s">
        <v>18</v>
      </c>
      <c r="C12" s="588" t="s">
        <v>440</v>
      </c>
      <c r="D12" s="589"/>
      <c r="E12" s="692" t="s">
        <v>464</v>
      </c>
      <c r="F12" s="693"/>
      <c r="G12" s="211">
        <f t="shared" si="0"/>
        <v>0</v>
      </c>
      <c r="I12" s="610"/>
      <c r="J12" s="611" t="s">
        <v>453</v>
      </c>
      <c r="K12" s="171"/>
    </row>
    <row r="13" spans="1:11" ht="31.05" customHeight="1">
      <c r="A13" s="400"/>
      <c r="B13" s="590" t="s">
        <v>19</v>
      </c>
      <c r="C13" s="591" t="s">
        <v>30</v>
      </c>
      <c r="D13" s="401"/>
      <c r="E13" s="694" t="s">
        <v>464</v>
      </c>
      <c r="F13" s="695"/>
      <c r="G13" s="212">
        <f t="shared" si="0"/>
        <v>0</v>
      </c>
      <c r="I13" s="612"/>
      <c r="J13" s="613" t="s">
        <v>453</v>
      </c>
      <c r="K13" s="171"/>
    </row>
    <row r="14" spans="1:11" ht="31.05" customHeight="1">
      <c r="A14" s="403"/>
      <c r="B14" s="587" t="s">
        <v>27</v>
      </c>
      <c r="C14" s="588" t="s">
        <v>441</v>
      </c>
      <c r="D14" s="589"/>
      <c r="E14" s="692" t="s">
        <v>465</v>
      </c>
      <c r="F14" s="693"/>
      <c r="G14" s="211">
        <f t="shared" si="0"/>
        <v>0</v>
      </c>
      <c r="I14" s="610"/>
      <c r="J14" s="611" t="s">
        <v>453</v>
      </c>
      <c r="K14" s="171"/>
    </row>
    <row r="15" spans="1:11" ht="31.05" customHeight="1">
      <c r="A15" s="400"/>
      <c r="B15" s="590" t="s">
        <v>21</v>
      </c>
      <c r="C15" s="591" t="s">
        <v>31</v>
      </c>
      <c r="D15" s="401"/>
      <c r="E15" s="694" t="s">
        <v>465</v>
      </c>
      <c r="F15" s="695"/>
      <c r="G15" s="212">
        <f t="shared" si="0"/>
        <v>0</v>
      </c>
      <c r="I15" s="612"/>
      <c r="J15" s="613" t="s">
        <v>453</v>
      </c>
      <c r="K15" s="171"/>
    </row>
    <row r="16" spans="1:11" ht="31.05" customHeight="1">
      <c r="A16" s="403"/>
      <c r="B16" s="587" t="s">
        <v>28</v>
      </c>
      <c r="C16" s="588" t="s">
        <v>442</v>
      </c>
      <c r="D16" s="589"/>
      <c r="E16" s="692" t="s">
        <v>465</v>
      </c>
      <c r="F16" s="693"/>
      <c r="G16" s="211">
        <f t="shared" si="0"/>
        <v>0</v>
      </c>
      <c r="I16" s="610"/>
      <c r="J16" s="611" t="s">
        <v>453</v>
      </c>
      <c r="K16" s="171"/>
    </row>
    <row r="17" spans="1:28" ht="31.05" customHeight="1">
      <c r="A17" s="400"/>
      <c r="B17" s="590" t="s">
        <v>22</v>
      </c>
      <c r="C17" s="591" t="s">
        <v>32</v>
      </c>
      <c r="D17" s="401"/>
      <c r="E17" s="694" t="s">
        <v>465</v>
      </c>
      <c r="F17" s="695"/>
      <c r="G17" s="212">
        <f t="shared" si="0"/>
        <v>0</v>
      </c>
      <c r="I17" s="612"/>
      <c r="J17" s="613" t="s">
        <v>453</v>
      </c>
      <c r="K17" s="171"/>
    </row>
    <row r="18" spans="1:28" ht="31.05" customHeight="1">
      <c r="A18" s="403"/>
      <c r="B18" s="587" t="s">
        <v>389</v>
      </c>
      <c r="C18" s="588" t="s">
        <v>443</v>
      </c>
      <c r="D18" s="589"/>
      <c r="E18" s="692" t="s">
        <v>465</v>
      </c>
      <c r="F18" s="693"/>
      <c r="G18" s="211">
        <f t="shared" si="0"/>
        <v>0</v>
      </c>
      <c r="I18" s="610"/>
      <c r="J18" s="611" t="s">
        <v>453</v>
      </c>
      <c r="K18" s="171"/>
    </row>
    <row r="19" spans="1:28" ht="31.05" customHeight="1">
      <c r="A19" s="400"/>
      <c r="B19" s="590" t="s">
        <v>390</v>
      </c>
      <c r="C19" s="591" t="s">
        <v>423</v>
      </c>
      <c r="D19" s="401"/>
      <c r="E19" s="694" t="s">
        <v>465</v>
      </c>
      <c r="F19" s="695"/>
      <c r="G19" s="212">
        <f t="shared" si="0"/>
        <v>0</v>
      </c>
      <c r="I19" s="612"/>
      <c r="J19" s="613" t="s">
        <v>453</v>
      </c>
      <c r="K19" s="171"/>
    </row>
    <row r="20" spans="1:28" ht="31.05" customHeight="1">
      <c r="A20" s="403"/>
      <c r="B20" s="587" t="s">
        <v>436</v>
      </c>
      <c r="C20" s="588" t="s">
        <v>444</v>
      </c>
      <c r="D20" s="589"/>
      <c r="E20" s="692" t="s">
        <v>465</v>
      </c>
      <c r="F20" s="693"/>
      <c r="G20" s="211">
        <f t="shared" si="0"/>
        <v>0</v>
      </c>
      <c r="I20" s="610"/>
      <c r="J20" s="611" t="s">
        <v>453</v>
      </c>
      <c r="K20" s="171"/>
    </row>
    <row r="21" spans="1:28" ht="31.05" customHeight="1">
      <c r="A21" s="400"/>
      <c r="B21" s="590" t="s">
        <v>437</v>
      </c>
      <c r="C21" s="591" t="s">
        <v>438</v>
      </c>
      <c r="D21" s="401"/>
      <c r="E21" s="694" t="s">
        <v>465</v>
      </c>
      <c r="F21" s="695"/>
      <c r="G21" s="212">
        <f t="shared" si="0"/>
        <v>0</v>
      </c>
      <c r="I21" s="612"/>
      <c r="J21" s="613" t="s">
        <v>453</v>
      </c>
      <c r="K21" s="171"/>
    </row>
    <row r="22" spans="1:28" ht="31.05" customHeight="1">
      <c r="A22" s="593"/>
      <c r="B22" s="594" t="s">
        <v>340</v>
      </c>
      <c r="C22" s="595" t="s">
        <v>439</v>
      </c>
      <c r="D22" s="596"/>
      <c r="E22" s="597"/>
      <c r="F22" s="598"/>
      <c r="G22" s="347">
        <f t="shared" si="0"/>
        <v>0</v>
      </c>
      <c r="I22" s="614">
        <f>SUM(I14,I16,I18,I20)</f>
        <v>0</v>
      </c>
      <c r="J22" s="611" t="s">
        <v>453</v>
      </c>
      <c r="K22" s="171"/>
    </row>
    <row r="23" spans="1:28" ht="31.05" customHeight="1">
      <c r="A23" s="400"/>
      <c r="B23" s="599" t="s">
        <v>341</v>
      </c>
      <c r="C23" s="600" t="str">
        <f>C22</f>
        <v>*Calculated automatically - first, second, third, and fourth floor areas; enter unique area if required</v>
      </c>
      <c r="D23" s="401"/>
      <c r="E23" s="591"/>
      <c r="F23" s="601"/>
      <c r="G23" s="347">
        <f t="shared" si="0"/>
        <v>0</v>
      </c>
      <c r="I23" s="614">
        <f>SUM(I15,I17,I19,I21)</f>
        <v>0</v>
      </c>
      <c r="J23" s="613" t="s">
        <v>453</v>
      </c>
      <c r="K23" s="171"/>
    </row>
    <row r="24" spans="1:28" ht="31.05" customHeight="1">
      <c r="A24" s="403"/>
      <c r="B24" s="587" t="s">
        <v>23</v>
      </c>
      <c r="C24" s="588" t="s">
        <v>33</v>
      </c>
      <c r="D24" s="589"/>
      <c r="E24" s="692" t="s">
        <v>468</v>
      </c>
      <c r="F24" s="693"/>
      <c r="G24" s="211">
        <f t="shared" si="0"/>
        <v>0</v>
      </c>
      <c r="I24" s="429"/>
      <c r="J24" s="611" t="s">
        <v>453</v>
      </c>
      <c r="K24" s="171"/>
    </row>
    <row r="25" spans="1:28" ht="31.05" customHeight="1">
      <c r="A25" s="602"/>
      <c r="B25" s="603" t="s">
        <v>20</v>
      </c>
      <c r="C25" s="604" t="s">
        <v>476</v>
      </c>
      <c r="D25" s="605"/>
      <c r="E25" s="696" t="s">
        <v>466</v>
      </c>
      <c r="F25" s="697"/>
      <c r="G25" s="212">
        <f t="shared" si="0"/>
        <v>0</v>
      </c>
      <c r="I25" s="615"/>
      <c r="J25" s="616" t="s">
        <v>453</v>
      </c>
      <c r="K25" s="171"/>
    </row>
    <row r="26" spans="1:28" ht="8" customHeight="1"/>
    <row r="27" spans="1:28" ht="50" customHeight="1">
      <c r="A27" s="434"/>
      <c r="B27" s="435" t="s">
        <v>34</v>
      </c>
      <c r="C27" s="435" t="s">
        <v>65</v>
      </c>
      <c r="D27" s="436" t="s">
        <v>391</v>
      </c>
      <c r="E27" s="371"/>
      <c r="F27" s="371"/>
      <c r="G27" s="371"/>
      <c r="H27" s="371"/>
      <c r="I27" s="371"/>
      <c r="J27" s="371"/>
      <c r="K27" s="371"/>
      <c r="L27" s="372"/>
    </row>
    <row r="28" spans="1:28" ht="21" customHeight="1">
      <c r="A28" s="437"/>
      <c r="B28" s="698" t="s">
        <v>137</v>
      </c>
      <c r="C28" s="698"/>
      <c r="D28" s="698"/>
      <c r="E28" s="698"/>
      <c r="F28" s="698"/>
      <c r="G28" s="698"/>
      <c r="H28" s="698"/>
      <c r="I28" s="698"/>
      <c r="J28" s="698"/>
      <c r="K28" s="698"/>
      <c r="L28" s="699"/>
    </row>
    <row r="29" spans="1:28" ht="32" customHeight="1">
      <c r="A29" s="437"/>
      <c r="B29" s="698"/>
      <c r="C29" s="698"/>
      <c r="D29" s="698"/>
      <c r="E29" s="698"/>
      <c r="F29" s="698"/>
      <c r="G29" s="698"/>
      <c r="H29" s="698"/>
      <c r="I29" s="698"/>
      <c r="J29" s="698"/>
      <c r="K29" s="698"/>
      <c r="L29" s="699"/>
    </row>
    <row r="30" spans="1:28" ht="8" customHeight="1">
      <c r="A30" s="437"/>
      <c r="B30" s="438"/>
      <c r="C30" s="439"/>
      <c r="D30" s="439"/>
      <c r="E30" s="354"/>
      <c r="F30" s="354"/>
      <c r="G30" s="354"/>
      <c r="H30" s="354"/>
      <c r="I30" s="354"/>
      <c r="J30" s="354"/>
      <c r="K30" s="354"/>
      <c r="L30" s="379"/>
    </row>
    <row r="31" spans="1:28" ht="47" customHeight="1">
      <c r="A31" s="440"/>
      <c r="B31" s="441"/>
      <c r="C31" s="441"/>
      <c r="D31" s="441"/>
      <c r="E31" s="441"/>
      <c r="F31" s="442" t="s">
        <v>47</v>
      </c>
      <c r="G31" s="442" t="s">
        <v>47</v>
      </c>
      <c r="H31" s="443"/>
      <c r="I31" s="442" t="s">
        <v>333</v>
      </c>
      <c r="J31" s="443"/>
      <c r="K31" s="444" t="s">
        <v>367</v>
      </c>
      <c r="L31" s="445" t="s">
        <v>366</v>
      </c>
      <c r="M31" s="241" t="s">
        <v>38</v>
      </c>
      <c r="N31" s="241" t="s">
        <v>39</v>
      </c>
      <c r="O31" s="241" t="s">
        <v>40</v>
      </c>
      <c r="P31" s="241" t="s">
        <v>41</v>
      </c>
      <c r="Q31" s="241" t="s">
        <v>42</v>
      </c>
      <c r="R31" s="241" t="s">
        <v>39</v>
      </c>
      <c r="S31" s="241" t="s">
        <v>40</v>
      </c>
      <c r="T31" s="241" t="s">
        <v>41</v>
      </c>
      <c r="U31" s="242" t="s">
        <v>43</v>
      </c>
      <c r="V31" s="242" t="s">
        <v>39</v>
      </c>
      <c r="W31" s="242" t="s">
        <v>40</v>
      </c>
      <c r="X31" s="242" t="s">
        <v>41</v>
      </c>
      <c r="Y31" s="243" t="s">
        <v>44</v>
      </c>
      <c r="Z31" s="244" t="s">
        <v>45</v>
      </c>
      <c r="AA31" s="244" t="s">
        <v>46</v>
      </c>
      <c r="AB31" s="353"/>
    </row>
    <row r="32" spans="1:28" ht="31.05" customHeight="1">
      <c r="A32" s="446"/>
      <c r="B32" s="447" t="s">
        <v>11</v>
      </c>
      <c r="C32" s="40"/>
      <c r="D32" s="40"/>
      <c r="E32" s="624" t="b">
        <v>0</v>
      </c>
      <c r="F32" s="625"/>
      <c r="G32" s="625"/>
      <c r="H32" s="40"/>
      <c r="I32" s="40"/>
      <c r="J32" s="40"/>
      <c r="K32" s="40"/>
      <c r="L32" s="449"/>
    </row>
    <row r="33" spans="1:847" s="6" customFormat="1" ht="28.05" customHeight="1">
      <c r="A33" s="457"/>
      <c r="B33" s="44"/>
      <c r="C33" s="458" t="s">
        <v>36</v>
      </c>
      <c r="D33" s="349"/>
      <c r="E33" s="459" t="b">
        <v>0</v>
      </c>
      <c r="F33" s="626">
        <f>$I$6*I33/100</f>
        <v>0</v>
      </c>
      <c r="G33" s="626">
        <f>$G$6*I33/100</f>
        <v>0</v>
      </c>
      <c r="H33" s="44" t="s">
        <v>454</v>
      </c>
      <c r="I33" s="542">
        <v>100</v>
      </c>
      <c r="J33" s="462" t="s">
        <v>334</v>
      </c>
      <c r="K33" s="461">
        <f>$AA33</f>
        <v>0</v>
      </c>
      <c r="L33" s="627" t="str">
        <f>IF($E33,K33,"")</f>
        <v/>
      </c>
      <c r="M33" s="617">
        <v>304.52</v>
      </c>
      <c r="N33" s="245" t="s">
        <v>138</v>
      </c>
      <c r="O33" s="246">
        <f>G33*M33</f>
        <v>0</v>
      </c>
      <c r="P33" s="247" t="s">
        <v>139</v>
      </c>
      <c r="Q33" s="246"/>
      <c r="R33" s="246"/>
      <c r="S33" s="246"/>
      <c r="T33" s="245"/>
      <c r="U33" s="246"/>
      <c r="V33" s="246"/>
      <c r="W33" s="246"/>
      <c r="X33" s="245"/>
      <c r="Y33" s="246">
        <f>O33+S33+W33</f>
        <v>0</v>
      </c>
      <c r="Z33" s="246"/>
      <c r="AA33" s="248">
        <f>Y33-Z33</f>
        <v>0</v>
      </c>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c r="IW33" s="28"/>
      <c r="IX33" s="28"/>
      <c r="IY33" s="28"/>
      <c r="IZ33" s="28"/>
      <c r="JA33" s="28"/>
      <c r="JB33" s="28"/>
      <c r="JC33" s="28"/>
      <c r="JD33" s="28"/>
      <c r="JE33" s="28"/>
      <c r="JF33" s="28"/>
      <c r="JG33" s="28"/>
      <c r="JH33" s="28"/>
      <c r="JI33" s="28"/>
      <c r="JJ33" s="28"/>
      <c r="JK33" s="28"/>
      <c r="JL33" s="28"/>
      <c r="JM33" s="28"/>
      <c r="JN33" s="28"/>
      <c r="JO33" s="28"/>
      <c r="JP33" s="28"/>
      <c r="JQ33" s="28"/>
      <c r="JR33" s="28"/>
      <c r="JS33" s="28"/>
      <c r="JT33" s="28"/>
      <c r="JU33" s="28"/>
      <c r="JV33" s="28"/>
      <c r="JW33" s="28"/>
      <c r="JX33" s="28"/>
      <c r="JY33" s="28"/>
      <c r="JZ33" s="28"/>
      <c r="KA33" s="28"/>
      <c r="KB33" s="28"/>
      <c r="KC33" s="28"/>
      <c r="KD33" s="28"/>
      <c r="KE33" s="28"/>
      <c r="KF33" s="28"/>
      <c r="KG33" s="28"/>
      <c r="KH33" s="28"/>
      <c r="KI33" s="28"/>
      <c r="KJ33" s="28"/>
      <c r="KK33" s="28"/>
      <c r="KL33" s="28"/>
      <c r="KM33" s="28"/>
      <c r="KN33" s="28"/>
      <c r="KO33" s="28"/>
      <c r="KP33" s="28"/>
      <c r="KQ33" s="28"/>
      <c r="KR33" s="28"/>
      <c r="KS33" s="28"/>
      <c r="KT33" s="28"/>
      <c r="KU33" s="28"/>
      <c r="KV33" s="28"/>
      <c r="KW33" s="28"/>
      <c r="KX33" s="28"/>
      <c r="KY33" s="28"/>
      <c r="KZ33" s="28"/>
      <c r="LA33" s="28"/>
      <c r="LB33" s="28"/>
      <c r="LC33" s="28"/>
      <c r="LD33" s="28"/>
      <c r="LE33" s="28"/>
      <c r="LF33" s="28"/>
      <c r="LG33" s="28"/>
      <c r="LH33" s="28"/>
      <c r="LI33" s="28"/>
      <c r="LJ33" s="28"/>
      <c r="LK33" s="28"/>
      <c r="LL33" s="28"/>
      <c r="LM33" s="28"/>
      <c r="LN33" s="28"/>
      <c r="LO33" s="28"/>
      <c r="LP33" s="28"/>
      <c r="LQ33" s="28"/>
      <c r="LR33" s="28"/>
      <c r="LS33" s="28"/>
      <c r="LT33" s="28"/>
      <c r="LU33" s="28"/>
      <c r="LV33" s="28"/>
      <c r="LW33" s="28"/>
      <c r="LX33" s="28"/>
      <c r="LY33" s="28"/>
      <c r="LZ33" s="28"/>
      <c r="MA33" s="28"/>
      <c r="MB33" s="28"/>
      <c r="MC33" s="28"/>
      <c r="MD33" s="28"/>
      <c r="ME33" s="28"/>
      <c r="MF33" s="28"/>
      <c r="MG33" s="28"/>
      <c r="MH33" s="28"/>
      <c r="MI33" s="28"/>
      <c r="MJ33" s="28"/>
      <c r="MK33" s="28"/>
      <c r="ML33" s="28"/>
      <c r="MM33" s="28"/>
      <c r="MN33" s="28"/>
      <c r="MO33" s="28"/>
      <c r="MP33" s="28"/>
      <c r="MQ33" s="28"/>
      <c r="MR33" s="28"/>
      <c r="MS33" s="28"/>
      <c r="MT33" s="28"/>
      <c r="MU33" s="28"/>
      <c r="MV33" s="28"/>
      <c r="MW33" s="28"/>
      <c r="MX33" s="28"/>
      <c r="MY33" s="28"/>
      <c r="MZ33" s="28"/>
      <c r="NA33" s="28"/>
      <c r="NB33" s="28"/>
      <c r="NC33" s="28"/>
      <c r="ND33" s="28"/>
      <c r="NE33" s="28"/>
      <c r="NF33" s="28"/>
      <c r="NG33" s="28"/>
      <c r="NH33" s="28"/>
      <c r="NI33" s="28"/>
      <c r="NJ33" s="28"/>
      <c r="NK33" s="28"/>
      <c r="NL33" s="28"/>
      <c r="NM33" s="28"/>
      <c r="NN33" s="28"/>
      <c r="NO33" s="28"/>
      <c r="NP33" s="28"/>
      <c r="NQ33" s="28"/>
      <c r="NR33" s="28"/>
      <c r="NS33" s="28"/>
      <c r="NT33" s="28"/>
      <c r="NU33" s="28"/>
      <c r="NV33" s="28"/>
      <c r="NW33" s="28"/>
      <c r="NX33" s="28"/>
      <c r="NY33" s="28"/>
      <c r="NZ33" s="28"/>
      <c r="OA33" s="28"/>
      <c r="OB33" s="28"/>
      <c r="OC33" s="28"/>
      <c r="OD33" s="28"/>
      <c r="OE33" s="28"/>
      <c r="OF33" s="28"/>
      <c r="OG33" s="28"/>
      <c r="OH33" s="28"/>
      <c r="OI33" s="28"/>
      <c r="OJ33" s="28"/>
      <c r="OK33" s="28"/>
      <c r="OL33" s="28"/>
      <c r="OM33" s="28"/>
      <c r="ON33" s="28"/>
      <c r="OO33" s="28"/>
      <c r="OP33" s="28"/>
      <c r="OQ33" s="28"/>
      <c r="OR33" s="28"/>
      <c r="OS33" s="28"/>
      <c r="OT33" s="28"/>
      <c r="OU33" s="28"/>
      <c r="OV33" s="28"/>
      <c r="OW33" s="28"/>
      <c r="OX33" s="28"/>
      <c r="OY33" s="28"/>
      <c r="OZ33" s="28"/>
      <c r="PA33" s="28"/>
      <c r="PB33" s="28"/>
      <c r="PC33" s="28"/>
      <c r="PD33" s="28"/>
      <c r="PE33" s="28"/>
      <c r="PF33" s="28"/>
      <c r="PG33" s="28"/>
      <c r="PH33" s="28"/>
      <c r="PI33" s="28"/>
      <c r="PJ33" s="28"/>
      <c r="PK33" s="28"/>
      <c r="PL33" s="28"/>
      <c r="PM33" s="28"/>
      <c r="PN33" s="28"/>
      <c r="PO33" s="28"/>
      <c r="PP33" s="28"/>
      <c r="PQ33" s="28"/>
      <c r="PR33" s="28"/>
      <c r="PS33" s="28"/>
      <c r="PT33" s="28"/>
      <c r="PU33" s="28"/>
      <c r="PV33" s="28"/>
      <c r="PW33" s="28"/>
      <c r="PX33" s="28"/>
      <c r="PY33" s="28"/>
      <c r="PZ33" s="28"/>
      <c r="QA33" s="28"/>
      <c r="QB33" s="28"/>
      <c r="QC33" s="28"/>
      <c r="QD33" s="28"/>
      <c r="QE33" s="28"/>
      <c r="QF33" s="28"/>
      <c r="QG33" s="28"/>
      <c r="QH33" s="28"/>
      <c r="QI33" s="28"/>
      <c r="QJ33" s="28"/>
      <c r="QK33" s="28"/>
      <c r="QL33" s="28"/>
      <c r="QM33" s="28"/>
      <c r="QN33" s="28"/>
      <c r="QO33" s="28"/>
      <c r="QP33" s="28"/>
      <c r="QQ33" s="28"/>
      <c r="QR33" s="28"/>
      <c r="QS33" s="28"/>
      <c r="QT33" s="28"/>
      <c r="QU33" s="28"/>
      <c r="QV33" s="28"/>
      <c r="QW33" s="28"/>
      <c r="QX33" s="28"/>
      <c r="QY33" s="28"/>
      <c r="QZ33" s="28"/>
      <c r="RA33" s="28"/>
      <c r="RB33" s="28"/>
      <c r="RC33" s="28"/>
      <c r="RD33" s="28"/>
      <c r="RE33" s="28"/>
      <c r="RF33" s="28"/>
      <c r="RG33" s="28"/>
      <c r="RH33" s="28"/>
      <c r="RI33" s="28"/>
      <c r="RJ33" s="28"/>
      <c r="RK33" s="28"/>
      <c r="RL33" s="28"/>
      <c r="RM33" s="28"/>
      <c r="RN33" s="28"/>
      <c r="RO33" s="28"/>
      <c r="RP33" s="28"/>
      <c r="RQ33" s="28"/>
      <c r="RR33" s="28"/>
      <c r="RS33" s="28"/>
      <c r="RT33" s="28"/>
      <c r="RU33" s="28"/>
      <c r="RV33" s="28"/>
      <c r="RW33" s="28"/>
      <c r="RX33" s="28"/>
      <c r="RY33" s="28"/>
      <c r="RZ33" s="28"/>
      <c r="SA33" s="28"/>
      <c r="SB33" s="28"/>
      <c r="SC33" s="28"/>
      <c r="SD33" s="28"/>
      <c r="SE33" s="28"/>
      <c r="SF33" s="28"/>
      <c r="SG33" s="28"/>
      <c r="SH33" s="28"/>
      <c r="SI33" s="28"/>
      <c r="SJ33" s="28"/>
      <c r="SK33" s="28"/>
      <c r="SL33" s="28"/>
      <c r="SM33" s="28"/>
      <c r="SN33" s="28"/>
      <c r="SO33" s="28"/>
      <c r="SP33" s="28"/>
      <c r="SQ33" s="28"/>
      <c r="SR33" s="28"/>
      <c r="SS33" s="28"/>
      <c r="ST33" s="28"/>
      <c r="SU33" s="28"/>
      <c r="SV33" s="28"/>
      <c r="SW33" s="28"/>
      <c r="SX33" s="28"/>
      <c r="SY33" s="28"/>
      <c r="SZ33" s="28"/>
      <c r="TA33" s="28"/>
      <c r="TB33" s="28"/>
      <c r="TC33" s="28"/>
      <c r="TD33" s="28"/>
      <c r="TE33" s="28"/>
      <c r="TF33" s="28"/>
      <c r="TG33" s="28"/>
      <c r="TH33" s="28"/>
      <c r="TI33" s="28"/>
      <c r="TJ33" s="28"/>
      <c r="TK33" s="28"/>
      <c r="TL33" s="28"/>
      <c r="TM33" s="28"/>
      <c r="TN33" s="28"/>
      <c r="TO33" s="28"/>
      <c r="TP33" s="28"/>
      <c r="TQ33" s="28"/>
      <c r="TR33" s="28"/>
      <c r="TS33" s="28"/>
      <c r="TT33" s="28"/>
      <c r="TU33" s="28"/>
      <c r="TV33" s="28"/>
      <c r="TW33" s="28"/>
      <c r="TX33" s="28"/>
      <c r="TY33" s="28"/>
      <c r="TZ33" s="28"/>
      <c r="UA33" s="28"/>
      <c r="UB33" s="28"/>
      <c r="UC33" s="28"/>
      <c r="UD33" s="28"/>
      <c r="UE33" s="28"/>
      <c r="UF33" s="28"/>
      <c r="UG33" s="28"/>
      <c r="UH33" s="28"/>
      <c r="UI33" s="28"/>
      <c r="UJ33" s="28"/>
      <c r="UK33" s="28"/>
      <c r="UL33" s="28"/>
      <c r="UM33" s="28"/>
      <c r="UN33" s="28"/>
      <c r="UO33" s="28"/>
      <c r="UP33" s="28"/>
      <c r="UQ33" s="28"/>
      <c r="UR33" s="28"/>
      <c r="US33" s="28"/>
      <c r="UT33" s="28"/>
      <c r="UU33" s="28"/>
      <c r="UV33" s="28"/>
      <c r="UW33" s="28"/>
      <c r="UX33" s="28"/>
      <c r="UY33" s="28"/>
      <c r="UZ33" s="28"/>
      <c r="VA33" s="28"/>
      <c r="VB33" s="28"/>
      <c r="VC33" s="28"/>
      <c r="VD33" s="28"/>
      <c r="VE33" s="28"/>
      <c r="VF33" s="28"/>
      <c r="VG33" s="28"/>
      <c r="VH33" s="28"/>
      <c r="VI33" s="28"/>
      <c r="VJ33" s="28"/>
      <c r="VK33" s="28"/>
      <c r="VL33" s="28"/>
      <c r="VM33" s="28"/>
      <c r="VN33" s="28"/>
      <c r="VO33" s="28"/>
      <c r="VP33" s="28"/>
      <c r="VQ33" s="28"/>
      <c r="VR33" s="28"/>
      <c r="VS33" s="28"/>
      <c r="VT33" s="28"/>
      <c r="VU33" s="28"/>
      <c r="VV33" s="28"/>
      <c r="VW33" s="28"/>
      <c r="VX33" s="28"/>
      <c r="VY33" s="28"/>
      <c r="VZ33" s="28"/>
      <c r="WA33" s="28"/>
      <c r="WB33" s="28"/>
      <c r="WC33" s="28"/>
      <c r="WD33" s="28"/>
      <c r="WE33" s="28"/>
      <c r="WF33" s="28"/>
      <c r="WG33" s="28"/>
      <c r="WH33" s="28"/>
      <c r="WI33" s="28"/>
      <c r="WJ33" s="28"/>
      <c r="WK33" s="28"/>
      <c r="WL33" s="28"/>
      <c r="WM33" s="28"/>
      <c r="WN33" s="28"/>
      <c r="WO33" s="28"/>
      <c r="WP33" s="28"/>
      <c r="WQ33" s="28"/>
      <c r="WR33" s="28"/>
      <c r="WS33" s="28"/>
      <c r="WT33" s="28"/>
      <c r="WU33" s="28"/>
      <c r="WV33" s="28"/>
      <c r="WW33" s="28"/>
      <c r="WX33" s="28"/>
      <c r="WY33" s="28"/>
      <c r="WZ33" s="28"/>
      <c r="XA33" s="28"/>
      <c r="XB33" s="28"/>
      <c r="XC33" s="28"/>
      <c r="XD33" s="28"/>
      <c r="XE33" s="28"/>
      <c r="XF33" s="28"/>
      <c r="XG33" s="28"/>
      <c r="XH33" s="28"/>
      <c r="XI33" s="28"/>
      <c r="XJ33" s="28"/>
      <c r="XK33" s="28"/>
      <c r="XL33" s="28"/>
      <c r="XM33" s="28"/>
      <c r="XN33" s="28"/>
      <c r="XO33" s="28"/>
      <c r="XP33" s="28"/>
      <c r="XQ33" s="28"/>
      <c r="XR33" s="28"/>
      <c r="XS33" s="28"/>
      <c r="XT33" s="28"/>
      <c r="XU33" s="28"/>
      <c r="XV33" s="28"/>
      <c r="XW33" s="28"/>
      <c r="XX33" s="28"/>
      <c r="XY33" s="28"/>
      <c r="XZ33" s="28"/>
      <c r="YA33" s="28"/>
      <c r="YB33" s="28"/>
      <c r="YC33" s="28"/>
      <c r="YD33" s="28"/>
      <c r="YE33" s="28"/>
      <c r="YF33" s="28"/>
      <c r="YG33" s="28"/>
      <c r="YH33" s="28"/>
      <c r="YI33" s="28"/>
      <c r="YJ33" s="28"/>
      <c r="YK33" s="28"/>
      <c r="YL33" s="28"/>
      <c r="YM33" s="28"/>
      <c r="YN33" s="28"/>
      <c r="YO33" s="28"/>
      <c r="YP33" s="28"/>
      <c r="YQ33" s="28"/>
      <c r="YR33" s="28"/>
      <c r="YS33" s="28"/>
      <c r="YT33" s="28"/>
      <c r="YU33" s="28"/>
      <c r="YV33" s="28"/>
      <c r="YW33" s="28"/>
      <c r="YX33" s="28"/>
      <c r="YY33" s="28"/>
      <c r="YZ33" s="28"/>
      <c r="ZA33" s="28"/>
      <c r="ZB33" s="28"/>
      <c r="ZC33" s="28"/>
      <c r="ZD33" s="28"/>
      <c r="ZE33" s="28"/>
      <c r="ZF33" s="28"/>
      <c r="ZG33" s="28"/>
      <c r="ZH33" s="28"/>
      <c r="ZI33" s="28"/>
      <c r="ZJ33" s="28"/>
      <c r="ZK33" s="28"/>
      <c r="ZL33" s="28"/>
      <c r="ZM33" s="28"/>
      <c r="ZN33" s="28"/>
      <c r="ZO33" s="28"/>
      <c r="ZP33" s="28"/>
      <c r="ZQ33" s="28"/>
      <c r="ZR33" s="28"/>
      <c r="ZS33" s="28"/>
      <c r="ZT33" s="28"/>
      <c r="ZU33" s="28"/>
      <c r="ZV33" s="28"/>
      <c r="ZW33" s="28"/>
      <c r="ZX33" s="28"/>
      <c r="ZY33" s="28"/>
      <c r="ZZ33" s="28"/>
      <c r="AAA33" s="28"/>
      <c r="AAB33" s="28"/>
      <c r="AAC33" s="28"/>
      <c r="AAD33" s="28"/>
      <c r="AAE33" s="28"/>
      <c r="AAF33" s="28"/>
      <c r="AAG33" s="28"/>
      <c r="AAH33" s="28"/>
      <c r="AAI33" s="28"/>
      <c r="AAJ33" s="28"/>
      <c r="AAK33" s="28"/>
      <c r="AAL33" s="28"/>
      <c r="AAM33" s="28"/>
      <c r="AAN33" s="28"/>
      <c r="AAO33" s="28"/>
      <c r="AAP33" s="28"/>
      <c r="AAQ33" s="28"/>
      <c r="AAR33" s="28"/>
      <c r="AAS33" s="28"/>
      <c r="AAT33" s="28"/>
      <c r="AAU33" s="28"/>
      <c r="AAV33" s="28"/>
      <c r="AAW33" s="28"/>
      <c r="AAX33" s="28"/>
      <c r="AAY33" s="28"/>
      <c r="AAZ33" s="28"/>
      <c r="ABA33" s="28"/>
      <c r="ABB33" s="28"/>
      <c r="ABC33" s="28"/>
      <c r="ABD33" s="28"/>
      <c r="ABE33" s="28"/>
      <c r="ABF33" s="28"/>
      <c r="ABG33" s="28"/>
      <c r="ABH33" s="28"/>
      <c r="ABI33" s="28"/>
      <c r="ABJ33" s="28"/>
      <c r="ABK33" s="28"/>
      <c r="ABL33" s="28"/>
      <c r="ABM33" s="28"/>
      <c r="ABN33" s="28"/>
      <c r="ABO33" s="28"/>
      <c r="ABP33" s="28"/>
      <c r="ABQ33" s="28"/>
      <c r="ABR33" s="28"/>
      <c r="ABS33" s="28"/>
      <c r="ABT33" s="28"/>
      <c r="ABU33" s="28"/>
      <c r="ABV33" s="28"/>
      <c r="ABW33" s="28"/>
      <c r="ABX33" s="28"/>
      <c r="ABY33" s="28"/>
      <c r="ABZ33" s="28"/>
      <c r="ACA33" s="28"/>
      <c r="ACB33" s="28"/>
      <c r="ACC33" s="28"/>
      <c r="ACD33" s="28"/>
      <c r="ACE33" s="28"/>
      <c r="ACF33" s="28"/>
      <c r="ACG33" s="28"/>
      <c r="ACH33" s="28"/>
      <c r="ACI33" s="28"/>
      <c r="ACJ33" s="28"/>
      <c r="ACK33" s="28"/>
      <c r="ACL33" s="28"/>
      <c r="ACM33" s="28"/>
      <c r="ACN33" s="28"/>
      <c r="ACO33" s="28"/>
      <c r="ACP33" s="28"/>
      <c r="ACQ33" s="28"/>
      <c r="ACR33" s="28"/>
      <c r="ACS33" s="28"/>
      <c r="ACT33" s="28"/>
      <c r="ACU33" s="28"/>
      <c r="ACV33" s="28"/>
      <c r="ACW33" s="28"/>
      <c r="ACX33" s="28"/>
      <c r="ACY33" s="28"/>
      <c r="ACZ33" s="28"/>
      <c r="ADA33" s="28"/>
      <c r="ADB33" s="28"/>
      <c r="ADC33" s="28"/>
      <c r="ADD33" s="28"/>
      <c r="ADE33" s="28"/>
      <c r="ADF33" s="28"/>
      <c r="ADG33" s="28"/>
      <c r="ADH33" s="28"/>
      <c r="ADI33" s="28"/>
      <c r="ADJ33" s="28"/>
      <c r="ADK33" s="28"/>
      <c r="ADL33" s="28"/>
      <c r="ADM33" s="28"/>
      <c r="ADN33" s="28"/>
      <c r="ADO33" s="28"/>
      <c r="ADP33" s="28"/>
      <c r="ADQ33" s="28"/>
      <c r="ADR33" s="28"/>
      <c r="ADS33" s="28"/>
      <c r="ADT33" s="28"/>
      <c r="ADU33" s="28"/>
      <c r="ADV33" s="28"/>
      <c r="ADW33" s="28"/>
      <c r="ADX33" s="28"/>
      <c r="ADY33" s="28"/>
      <c r="ADZ33" s="28"/>
      <c r="AEA33" s="28"/>
      <c r="AEB33" s="28"/>
      <c r="AEC33" s="28"/>
      <c r="AED33" s="28"/>
      <c r="AEE33" s="28"/>
      <c r="AEF33" s="28"/>
      <c r="AEG33" s="28"/>
      <c r="AEH33" s="28"/>
      <c r="AEI33" s="28"/>
      <c r="AEJ33" s="28"/>
      <c r="AEK33" s="28"/>
      <c r="AEL33" s="28"/>
      <c r="AEM33" s="28"/>
      <c r="AEN33" s="28"/>
      <c r="AEO33" s="28"/>
      <c r="AEP33" s="28"/>
      <c r="AEQ33" s="28"/>
      <c r="AER33" s="28"/>
      <c r="AES33" s="28"/>
      <c r="AET33" s="28"/>
      <c r="AEU33" s="28"/>
      <c r="AEV33" s="28"/>
      <c r="AEW33" s="28"/>
      <c r="AEX33" s="28"/>
      <c r="AEY33" s="28"/>
      <c r="AEZ33" s="28"/>
      <c r="AFA33" s="28"/>
      <c r="AFB33" s="28"/>
      <c r="AFC33" s="28"/>
      <c r="AFD33" s="28"/>
      <c r="AFE33" s="28"/>
      <c r="AFF33" s="28"/>
      <c r="AFG33" s="28"/>
      <c r="AFH33" s="28"/>
      <c r="AFI33" s="28"/>
      <c r="AFJ33" s="28"/>
      <c r="AFK33" s="28"/>
      <c r="AFL33" s="28"/>
      <c r="AFM33" s="28"/>
      <c r="AFN33" s="28"/>
      <c r="AFO33" s="28"/>
    </row>
    <row r="34" spans="1:847" s="28" customFormat="1" ht="27.75" customHeight="1">
      <c r="A34" s="450"/>
      <c r="B34" s="35"/>
      <c r="C34" s="451" t="s">
        <v>37</v>
      </c>
      <c r="D34" s="350"/>
      <c r="E34" s="628" t="b">
        <v>0</v>
      </c>
      <c r="F34" s="629">
        <f>$I$6*I34/100</f>
        <v>0</v>
      </c>
      <c r="G34" s="629">
        <f>$G$6*I34/100</f>
        <v>0</v>
      </c>
      <c r="H34" s="35" t="s">
        <v>454</v>
      </c>
      <c r="I34" s="542">
        <v>100</v>
      </c>
      <c r="J34" s="543" t="s">
        <v>334</v>
      </c>
      <c r="K34" s="456">
        <f>$AA34</f>
        <v>0</v>
      </c>
      <c r="L34" s="422" t="str">
        <f>IF($E34,K34,"")</f>
        <v/>
      </c>
      <c r="M34" s="617">
        <v>250.4</v>
      </c>
      <c r="N34" s="245" t="s">
        <v>138</v>
      </c>
      <c r="O34" s="246">
        <f>G34*M34</f>
        <v>0</v>
      </c>
      <c r="P34" s="247" t="s">
        <v>139</v>
      </c>
      <c r="Q34" s="246"/>
      <c r="R34" s="246"/>
      <c r="S34" s="246"/>
      <c r="T34" s="245"/>
      <c r="U34" s="246"/>
      <c r="V34" s="246"/>
      <c r="W34" s="246"/>
      <c r="X34" s="245"/>
      <c r="Y34" s="246">
        <f>O34+S34+W34</f>
        <v>0</v>
      </c>
      <c r="Z34" s="246"/>
      <c r="AA34" s="248">
        <f>Y34-Z34</f>
        <v>0</v>
      </c>
    </row>
    <row r="35" spans="1:847" s="6" customFormat="1" ht="28.05" customHeight="1">
      <c r="A35" s="457"/>
      <c r="B35" s="44"/>
      <c r="C35" s="458"/>
      <c r="D35" s="44"/>
      <c r="E35" s="630" t="b">
        <v>0</v>
      </c>
      <c r="F35" s="630"/>
      <c r="G35" s="44"/>
      <c r="H35" s="44"/>
      <c r="I35" s="44"/>
      <c r="J35" s="44"/>
      <c r="K35" s="44"/>
      <c r="L35" s="428"/>
      <c r="M35" s="249"/>
      <c r="N35" s="249"/>
      <c r="O35" s="249"/>
      <c r="P35" s="249"/>
      <c r="Q35" s="249"/>
      <c r="R35" s="249"/>
      <c r="S35" s="249"/>
      <c r="T35" s="249"/>
      <c r="U35" s="249"/>
      <c r="V35" s="249"/>
      <c r="W35" s="249"/>
      <c r="X35" s="249"/>
      <c r="Y35" s="249"/>
      <c r="Z35" s="249"/>
      <c r="AA35" s="249"/>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c r="IW35" s="28"/>
      <c r="IX35" s="28"/>
      <c r="IY35" s="28"/>
      <c r="IZ35" s="28"/>
      <c r="JA35" s="28"/>
      <c r="JB35" s="28"/>
      <c r="JC35" s="28"/>
      <c r="JD35" s="28"/>
      <c r="JE35" s="28"/>
      <c r="JF35" s="28"/>
      <c r="JG35" s="28"/>
      <c r="JH35" s="28"/>
      <c r="JI35" s="28"/>
      <c r="JJ35" s="28"/>
      <c r="JK35" s="28"/>
      <c r="JL35" s="28"/>
      <c r="JM35" s="28"/>
      <c r="JN35" s="28"/>
      <c r="JO35" s="28"/>
      <c r="JP35" s="28"/>
      <c r="JQ35" s="28"/>
      <c r="JR35" s="28"/>
      <c r="JS35" s="28"/>
      <c r="JT35" s="28"/>
      <c r="JU35" s="28"/>
      <c r="JV35" s="28"/>
      <c r="JW35" s="28"/>
      <c r="JX35" s="28"/>
      <c r="JY35" s="28"/>
      <c r="JZ35" s="28"/>
      <c r="KA35" s="28"/>
      <c r="KB35" s="28"/>
      <c r="KC35" s="28"/>
      <c r="KD35" s="28"/>
      <c r="KE35" s="28"/>
      <c r="KF35" s="28"/>
      <c r="KG35" s="28"/>
      <c r="KH35" s="28"/>
      <c r="KI35" s="28"/>
      <c r="KJ35" s="28"/>
      <c r="KK35" s="28"/>
      <c r="KL35" s="28"/>
      <c r="KM35" s="28"/>
      <c r="KN35" s="28"/>
      <c r="KO35" s="28"/>
      <c r="KP35" s="28"/>
      <c r="KQ35" s="28"/>
      <c r="KR35" s="28"/>
      <c r="KS35" s="28"/>
      <c r="KT35" s="28"/>
      <c r="KU35" s="28"/>
      <c r="KV35" s="28"/>
      <c r="KW35" s="28"/>
      <c r="KX35" s="28"/>
      <c r="KY35" s="28"/>
      <c r="KZ35" s="28"/>
      <c r="LA35" s="28"/>
      <c r="LB35" s="28"/>
      <c r="LC35" s="28"/>
      <c r="LD35" s="28"/>
      <c r="LE35" s="28"/>
      <c r="LF35" s="28"/>
      <c r="LG35" s="28"/>
      <c r="LH35" s="28"/>
      <c r="LI35" s="28"/>
      <c r="LJ35" s="28"/>
      <c r="LK35" s="28"/>
      <c r="LL35" s="28"/>
      <c r="LM35" s="28"/>
      <c r="LN35" s="28"/>
      <c r="LO35" s="28"/>
      <c r="LP35" s="28"/>
      <c r="LQ35" s="28"/>
      <c r="LR35" s="28"/>
      <c r="LS35" s="28"/>
      <c r="LT35" s="28"/>
      <c r="LU35" s="28"/>
      <c r="LV35" s="28"/>
      <c r="LW35" s="28"/>
      <c r="LX35" s="28"/>
      <c r="LY35" s="28"/>
      <c r="LZ35" s="28"/>
      <c r="MA35" s="28"/>
      <c r="MB35" s="28"/>
      <c r="MC35" s="28"/>
      <c r="MD35" s="28"/>
      <c r="ME35" s="28"/>
      <c r="MF35" s="28"/>
      <c r="MG35" s="28"/>
      <c r="MH35" s="28"/>
      <c r="MI35" s="28"/>
      <c r="MJ35" s="28"/>
      <c r="MK35" s="28"/>
      <c r="ML35" s="28"/>
      <c r="MM35" s="28"/>
      <c r="MN35" s="28"/>
      <c r="MO35" s="28"/>
      <c r="MP35" s="28"/>
      <c r="MQ35" s="28"/>
      <c r="MR35" s="28"/>
      <c r="MS35" s="28"/>
      <c r="MT35" s="28"/>
      <c r="MU35" s="28"/>
      <c r="MV35" s="28"/>
      <c r="MW35" s="28"/>
      <c r="MX35" s="28"/>
      <c r="MY35" s="28"/>
      <c r="MZ35" s="28"/>
      <c r="NA35" s="28"/>
      <c r="NB35" s="28"/>
      <c r="NC35" s="28"/>
      <c r="ND35" s="28"/>
      <c r="NE35" s="28"/>
      <c r="NF35" s="28"/>
      <c r="NG35" s="28"/>
      <c r="NH35" s="28"/>
      <c r="NI35" s="28"/>
      <c r="NJ35" s="28"/>
      <c r="NK35" s="28"/>
      <c r="NL35" s="28"/>
      <c r="NM35" s="28"/>
      <c r="NN35" s="28"/>
      <c r="NO35" s="28"/>
      <c r="NP35" s="28"/>
      <c r="NQ35" s="28"/>
      <c r="NR35" s="28"/>
      <c r="NS35" s="28"/>
      <c r="NT35" s="28"/>
      <c r="NU35" s="28"/>
      <c r="NV35" s="28"/>
      <c r="NW35" s="28"/>
      <c r="NX35" s="28"/>
      <c r="NY35" s="28"/>
      <c r="NZ35" s="28"/>
      <c r="OA35" s="28"/>
      <c r="OB35" s="28"/>
      <c r="OC35" s="28"/>
      <c r="OD35" s="28"/>
      <c r="OE35" s="28"/>
      <c r="OF35" s="28"/>
      <c r="OG35" s="28"/>
      <c r="OH35" s="28"/>
      <c r="OI35" s="28"/>
      <c r="OJ35" s="28"/>
      <c r="OK35" s="28"/>
      <c r="OL35" s="28"/>
      <c r="OM35" s="28"/>
      <c r="ON35" s="28"/>
      <c r="OO35" s="28"/>
      <c r="OP35" s="28"/>
      <c r="OQ35" s="28"/>
      <c r="OR35" s="28"/>
      <c r="OS35" s="28"/>
      <c r="OT35" s="28"/>
      <c r="OU35" s="28"/>
      <c r="OV35" s="28"/>
      <c r="OW35" s="28"/>
      <c r="OX35" s="28"/>
      <c r="OY35" s="28"/>
      <c r="OZ35" s="28"/>
      <c r="PA35" s="28"/>
      <c r="PB35" s="28"/>
      <c r="PC35" s="28"/>
      <c r="PD35" s="28"/>
      <c r="PE35" s="28"/>
      <c r="PF35" s="28"/>
      <c r="PG35" s="28"/>
      <c r="PH35" s="28"/>
      <c r="PI35" s="28"/>
      <c r="PJ35" s="28"/>
      <c r="PK35" s="28"/>
      <c r="PL35" s="28"/>
      <c r="PM35" s="28"/>
      <c r="PN35" s="28"/>
      <c r="PO35" s="28"/>
      <c r="PP35" s="28"/>
      <c r="PQ35" s="28"/>
      <c r="PR35" s="28"/>
      <c r="PS35" s="28"/>
      <c r="PT35" s="28"/>
      <c r="PU35" s="28"/>
      <c r="PV35" s="28"/>
      <c r="PW35" s="28"/>
      <c r="PX35" s="28"/>
      <c r="PY35" s="28"/>
      <c r="PZ35" s="28"/>
      <c r="QA35" s="28"/>
      <c r="QB35" s="28"/>
      <c r="QC35" s="28"/>
      <c r="QD35" s="28"/>
      <c r="QE35" s="28"/>
      <c r="QF35" s="28"/>
      <c r="QG35" s="28"/>
      <c r="QH35" s="28"/>
      <c r="QI35" s="28"/>
      <c r="QJ35" s="28"/>
      <c r="QK35" s="28"/>
      <c r="QL35" s="28"/>
      <c r="QM35" s="28"/>
      <c r="QN35" s="28"/>
      <c r="QO35" s="28"/>
      <c r="QP35" s="28"/>
      <c r="QQ35" s="28"/>
      <c r="QR35" s="28"/>
      <c r="QS35" s="28"/>
      <c r="QT35" s="28"/>
      <c r="QU35" s="28"/>
      <c r="QV35" s="28"/>
      <c r="QW35" s="28"/>
      <c r="QX35" s="28"/>
      <c r="QY35" s="28"/>
      <c r="QZ35" s="28"/>
      <c r="RA35" s="28"/>
      <c r="RB35" s="28"/>
      <c r="RC35" s="28"/>
      <c r="RD35" s="28"/>
      <c r="RE35" s="28"/>
      <c r="RF35" s="28"/>
      <c r="RG35" s="28"/>
      <c r="RH35" s="28"/>
      <c r="RI35" s="28"/>
      <c r="RJ35" s="28"/>
      <c r="RK35" s="28"/>
      <c r="RL35" s="28"/>
      <c r="RM35" s="28"/>
      <c r="RN35" s="28"/>
      <c r="RO35" s="28"/>
      <c r="RP35" s="28"/>
      <c r="RQ35" s="28"/>
      <c r="RR35" s="28"/>
      <c r="RS35" s="28"/>
      <c r="RT35" s="28"/>
      <c r="RU35" s="28"/>
      <c r="RV35" s="28"/>
      <c r="RW35" s="28"/>
      <c r="RX35" s="28"/>
      <c r="RY35" s="28"/>
      <c r="RZ35" s="28"/>
      <c r="SA35" s="28"/>
      <c r="SB35" s="28"/>
      <c r="SC35" s="28"/>
      <c r="SD35" s="28"/>
      <c r="SE35" s="28"/>
      <c r="SF35" s="28"/>
      <c r="SG35" s="28"/>
      <c r="SH35" s="28"/>
      <c r="SI35" s="28"/>
      <c r="SJ35" s="28"/>
      <c r="SK35" s="28"/>
      <c r="SL35" s="28"/>
      <c r="SM35" s="28"/>
      <c r="SN35" s="28"/>
      <c r="SO35" s="28"/>
      <c r="SP35" s="28"/>
      <c r="SQ35" s="28"/>
      <c r="SR35" s="28"/>
      <c r="SS35" s="28"/>
      <c r="ST35" s="28"/>
      <c r="SU35" s="28"/>
      <c r="SV35" s="28"/>
      <c r="SW35" s="28"/>
      <c r="SX35" s="28"/>
      <c r="SY35" s="28"/>
      <c r="SZ35" s="28"/>
      <c r="TA35" s="28"/>
      <c r="TB35" s="28"/>
      <c r="TC35" s="28"/>
      <c r="TD35" s="28"/>
      <c r="TE35" s="28"/>
      <c r="TF35" s="28"/>
      <c r="TG35" s="28"/>
      <c r="TH35" s="28"/>
      <c r="TI35" s="28"/>
      <c r="TJ35" s="28"/>
      <c r="TK35" s="28"/>
      <c r="TL35" s="28"/>
      <c r="TM35" s="28"/>
      <c r="TN35" s="28"/>
      <c r="TO35" s="28"/>
      <c r="TP35" s="28"/>
      <c r="TQ35" s="28"/>
      <c r="TR35" s="28"/>
      <c r="TS35" s="28"/>
      <c r="TT35" s="28"/>
      <c r="TU35" s="28"/>
      <c r="TV35" s="28"/>
      <c r="TW35" s="28"/>
      <c r="TX35" s="28"/>
      <c r="TY35" s="28"/>
      <c r="TZ35" s="28"/>
      <c r="UA35" s="28"/>
      <c r="UB35" s="28"/>
      <c r="UC35" s="28"/>
      <c r="UD35" s="28"/>
      <c r="UE35" s="28"/>
      <c r="UF35" s="28"/>
      <c r="UG35" s="28"/>
      <c r="UH35" s="28"/>
      <c r="UI35" s="28"/>
      <c r="UJ35" s="28"/>
      <c r="UK35" s="28"/>
      <c r="UL35" s="28"/>
      <c r="UM35" s="28"/>
      <c r="UN35" s="28"/>
      <c r="UO35" s="28"/>
      <c r="UP35" s="28"/>
      <c r="UQ35" s="28"/>
      <c r="UR35" s="28"/>
      <c r="US35" s="28"/>
      <c r="UT35" s="28"/>
      <c r="UU35" s="28"/>
      <c r="UV35" s="28"/>
      <c r="UW35" s="28"/>
      <c r="UX35" s="28"/>
      <c r="UY35" s="28"/>
      <c r="UZ35" s="28"/>
      <c r="VA35" s="28"/>
      <c r="VB35" s="28"/>
      <c r="VC35" s="28"/>
      <c r="VD35" s="28"/>
      <c r="VE35" s="28"/>
      <c r="VF35" s="28"/>
      <c r="VG35" s="28"/>
      <c r="VH35" s="28"/>
      <c r="VI35" s="28"/>
      <c r="VJ35" s="28"/>
      <c r="VK35" s="28"/>
      <c r="VL35" s="28"/>
      <c r="VM35" s="28"/>
      <c r="VN35" s="28"/>
      <c r="VO35" s="28"/>
      <c r="VP35" s="28"/>
      <c r="VQ35" s="28"/>
      <c r="VR35" s="28"/>
      <c r="VS35" s="28"/>
      <c r="VT35" s="28"/>
      <c r="VU35" s="28"/>
      <c r="VV35" s="28"/>
      <c r="VW35" s="28"/>
      <c r="VX35" s="28"/>
      <c r="VY35" s="28"/>
      <c r="VZ35" s="28"/>
      <c r="WA35" s="28"/>
      <c r="WB35" s="28"/>
      <c r="WC35" s="28"/>
      <c r="WD35" s="28"/>
      <c r="WE35" s="28"/>
      <c r="WF35" s="28"/>
      <c r="WG35" s="28"/>
      <c r="WH35" s="28"/>
      <c r="WI35" s="28"/>
      <c r="WJ35" s="28"/>
      <c r="WK35" s="28"/>
      <c r="WL35" s="28"/>
      <c r="WM35" s="28"/>
      <c r="WN35" s="28"/>
      <c r="WO35" s="28"/>
      <c r="WP35" s="28"/>
      <c r="WQ35" s="28"/>
      <c r="WR35" s="28"/>
      <c r="WS35" s="28"/>
      <c r="WT35" s="28"/>
      <c r="WU35" s="28"/>
      <c r="WV35" s="28"/>
      <c r="WW35" s="28"/>
      <c r="WX35" s="28"/>
      <c r="WY35" s="28"/>
      <c r="WZ35" s="28"/>
      <c r="XA35" s="28"/>
      <c r="XB35" s="28"/>
      <c r="XC35" s="28"/>
      <c r="XD35" s="28"/>
      <c r="XE35" s="28"/>
      <c r="XF35" s="28"/>
      <c r="XG35" s="28"/>
      <c r="XH35" s="28"/>
      <c r="XI35" s="28"/>
      <c r="XJ35" s="28"/>
      <c r="XK35" s="28"/>
      <c r="XL35" s="28"/>
      <c r="XM35" s="28"/>
      <c r="XN35" s="28"/>
      <c r="XO35" s="28"/>
      <c r="XP35" s="28"/>
      <c r="XQ35" s="28"/>
      <c r="XR35" s="28"/>
      <c r="XS35" s="28"/>
      <c r="XT35" s="28"/>
      <c r="XU35" s="28"/>
      <c r="XV35" s="28"/>
      <c r="XW35" s="28"/>
      <c r="XX35" s="28"/>
      <c r="XY35" s="28"/>
      <c r="XZ35" s="28"/>
      <c r="YA35" s="28"/>
      <c r="YB35" s="28"/>
      <c r="YC35" s="28"/>
      <c r="YD35" s="28"/>
      <c r="YE35" s="28"/>
      <c r="YF35" s="28"/>
      <c r="YG35" s="28"/>
      <c r="YH35" s="28"/>
      <c r="YI35" s="28"/>
      <c r="YJ35" s="28"/>
      <c r="YK35" s="28"/>
      <c r="YL35" s="28"/>
      <c r="YM35" s="28"/>
      <c r="YN35" s="28"/>
      <c r="YO35" s="28"/>
      <c r="YP35" s="28"/>
      <c r="YQ35" s="28"/>
      <c r="YR35" s="28"/>
      <c r="YS35" s="28"/>
      <c r="YT35" s="28"/>
      <c r="YU35" s="28"/>
      <c r="YV35" s="28"/>
      <c r="YW35" s="28"/>
      <c r="YX35" s="28"/>
      <c r="YY35" s="28"/>
      <c r="YZ35" s="28"/>
      <c r="ZA35" s="28"/>
      <c r="ZB35" s="28"/>
      <c r="ZC35" s="28"/>
      <c r="ZD35" s="28"/>
      <c r="ZE35" s="28"/>
      <c r="ZF35" s="28"/>
      <c r="ZG35" s="28"/>
      <c r="ZH35" s="28"/>
      <c r="ZI35" s="28"/>
      <c r="ZJ35" s="28"/>
      <c r="ZK35" s="28"/>
      <c r="ZL35" s="28"/>
      <c r="ZM35" s="28"/>
      <c r="ZN35" s="28"/>
      <c r="ZO35" s="28"/>
      <c r="ZP35" s="28"/>
      <c r="ZQ35" s="28"/>
      <c r="ZR35" s="28"/>
      <c r="ZS35" s="28"/>
      <c r="ZT35" s="28"/>
      <c r="ZU35" s="28"/>
      <c r="ZV35" s="28"/>
      <c r="ZW35" s="28"/>
      <c r="ZX35" s="28"/>
      <c r="ZY35" s="28"/>
      <c r="ZZ35" s="28"/>
      <c r="AAA35" s="28"/>
      <c r="AAB35" s="28"/>
      <c r="AAC35" s="28"/>
      <c r="AAD35" s="28"/>
      <c r="AAE35" s="28"/>
      <c r="AAF35" s="28"/>
      <c r="AAG35" s="28"/>
      <c r="AAH35" s="28"/>
      <c r="AAI35" s="28"/>
      <c r="AAJ35" s="28"/>
      <c r="AAK35" s="28"/>
      <c r="AAL35" s="28"/>
      <c r="AAM35" s="28"/>
      <c r="AAN35" s="28"/>
      <c r="AAO35" s="28"/>
      <c r="AAP35" s="28"/>
      <c r="AAQ35" s="28"/>
      <c r="AAR35" s="28"/>
      <c r="AAS35" s="28"/>
      <c r="AAT35" s="28"/>
      <c r="AAU35" s="28"/>
      <c r="AAV35" s="28"/>
      <c r="AAW35" s="28"/>
      <c r="AAX35" s="28"/>
      <c r="AAY35" s="28"/>
      <c r="AAZ35" s="28"/>
      <c r="ABA35" s="28"/>
      <c r="ABB35" s="28"/>
      <c r="ABC35" s="28"/>
      <c r="ABD35" s="28"/>
      <c r="ABE35" s="28"/>
      <c r="ABF35" s="28"/>
      <c r="ABG35" s="28"/>
      <c r="ABH35" s="28"/>
      <c r="ABI35" s="28"/>
      <c r="ABJ35" s="28"/>
      <c r="ABK35" s="28"/>
      <c r="ABL35" s="28"/>
      <c r="ABM35" s="28"/>
      <c r="ABN35" s="28"/>
      <c r="ABO35" s="28"/>
      <c r="ABP35" s="28"/>
      <c r="ABQ35" s="28"/>
      <c r="ABR35" s="28"/>
      <c r="ABS35" s="28"/>
      <c r="ABT35" s="28"/>
      <c r="ABU35" s="28"/>
      <c r="ABV35" s="28"/>
      <c r="ABW35" s="28"/>
      <c r="ABX35" s="28"/>
      <c r="ABY35" s="28"/>
      <c r="ABZ35" s="28"/>
      <c r="ACA35" s="28"/>
      <c r="ACB35" s="28"/>
      <c r="ACC35" s="28"/>
      <c r="ACD35" s="28"/>
      <c r="ACE35" s="28"/>
      <c r="ACF35" s="28"/>
      <c r="ACG35" s="28"/>
      <c r="ACH35" s="28"/>
      <c r="ACI35" s="28"/>
      <c r="ACJ35" s="28"/>
      <c r="ACK35" s="28"/>
      <c r="ACL35" s="28"/>
      <c r="ACM35" s="28"/>
      <c r="ACN35" s="28"/>
      <c r="ACO35" s="28"/>
      <c r="ACP35" s="28"/>
      <c r="ACQ35" s="28"/>
      <c r="ACR35" s="28"/>
      <c r="ACS35" s="28"/>
      <c r="ACT35" s="28"/>
      <c r="ACU35" s="28"/>
      <c r="ACV35" s="28"/>
      <c r="ACW35" s="28"/>
      <c r="ACX35" s="28"/>
      <c r="ACY35" s="28"/>
      <c r="ACZ35" s="28"/>
      <c r="ADA35" s="28"/>
      <c r="ADB35" s="28"/>
      <c r="ADC35" s="28"/>
      <c r="ADD35" s="28"/>
      <c r="ADE35" s="28"/>
      <c r="ADF35" s="28"/>
      <c r="ADG35" s="28"/>
      <c r="ADH35" s="28"/>
      <c r="ADI35" s="28"/>
      <c r="ADJ35" s="28"/>
      <c r="ADK35" s="28"/>
      <c r="ADL35" s="28"/>
      <c r="ADM35" s="28"/>
      <c r="ADN35" s="28"/>
      <c r="ADO35" s="28"/>
      <c r="ADP35" s="28"/>
      <c r="ADQ35" s="28"/>
      <c r="ADR35" s="28"/>
      <c r="ADS35" s="28"/>
      <c r="ADT35" s="28"/>
      <c r="ADU35" s="28"/>
      <c r="ADV35" s="28"/>
      <c r="ADW35" s="28"/>
      <c r="ADX35" s="28"/>
      <c r="ADY35" s="28"/>
      <c r="ADZ35" s="28"/>
      <c r="AEA35" s="28"/>
      <c r="AEB35" s="28"/>
      <c r="AEC35" s="28"/>
      <c r="AED35" s="28"/>
      <c r="AEE35" s="28"/>
      <c r="AEF35" s="28"/>
      <c r="AEG35" s="28"/>
      <c r="AEH35" s="28"/>
      <c r="AEI35" s="28"/>
      <c r="AEJ35" s="28"/>
      <c r="AEK35" s="28"/>
      <c r="AEL35" s="28"/>
      <c r="AEM35" s="28"/>
      <c r="AEN35" s="28"/>
      <c r="AEO35" s="28"/>
      <c r="AEP35" s="28"/>
      <c r="AEQ35" s="28"/>
      <c r="AER35" s="28"/>
      <c r="AES35" s="28"/>
      <c r="AET35" s="28"/>
      <c r="AEU35" s="28"/>
      <c r="AEV35" s="28"/>
      <c r="AEW35" s="28"/>
      <c r="AEX35" s="28"/>
      <c r="AEY35" s="28"/>
      <c r="AEZ35" s="28"/>
      <c r="AFA35" s="28"/>
      <c r="AFB35" s="28"/>
      <c r="AFC35" s="28"/>
      <c r="AFD35" s="28"/>
      <c r="AFE35" s="28"/>
      <c r="AFF35" s="28"/>
      <c r="AFG35" s="28"/>
      <c r="AFH35" s="28"/>
      <c r="AFI35" s="28"/>
      <c r="AFJ35" s="28"/>
      <c r="AFK35" s="28"/>
      <c r="AFL35" s="28"/>
      <c r="AFM35" s="28"/>
      <c r="AFN35" s="28"/>
      <c r="AFO35" s="28"/>
    </row>
    <row r="36" spans="1:847" ht="31.05" customHeight="1">
      <c r="A36" s="446"/>
      <c r="B36" s="447" t="s">
        <v>66</v>
      </c>
      <c r="C36" s="40"/>
      <c r="D36" s="40"/>
      <c r="E36" s="40"/>
      <c r="F36" s="40"/>
      <c r="G36" s="40"/>
      <c r="H36" s="40"/>
      <c r="I36" s="40"/>
      <c r="J36" s="40"/>
      <c r="K36" s="540"/>
      <c r="L36" s="449"/>
    </row>
    <row r="37" spans="1:847" s="6" customFormat="1" ht="27.75" customHeight="1">
      <c r="A37" s="450"/>
      <c r="B37" s="35"/>
      <c r="C37" s="451" t="s">
        <v>140</v>
      </c>
      <c r="D37" s="350"/>
      <c r="E37" s="452" t="b">
        <v>0</v>
      </c>
      <c r="F37" s="629">
        <f>$I$8*I37/100</f>
        <v>0</v>
      </c>
      <c r="G37" s="629">
        <f>$G$8*I37/100</f>
        <v>0</v>
      </c>
      <c r="H37" s="35" t="s">
        <v>453</v>
      </c>
      <c r="I37" s="542">
        <v>100</v>
      </c>
      <c r="J37" s="543" t="s">
        <v>334</v>
      </c>
      <c r="K37" s="456">
        <f t="shared" ref="K37:K51" si="1">$AA37</f>
        <v>0</v>
      </c>
      <c r="L37" s="422" t="str">
        <f>IF($E37,K37,"")</f>
        <v/>
      </c>
      <c r="M37" s="335">
        <v>304.52</v>
      </c>
      <c r="N37" s="245" t="s">
        <v>138</v>
      </c>
      <c r="O37" s="246">
        <f>G37*0.2032*M37</f>
        <v>0</v>
      </c>
      <c r="P37" s="247" t="s">
        <v>139</v>
      </c>
      <c r="Q37" s="246"/>
      <c r="R37" s="246"/>
      <c r="S37" s="246"/>
      <c r="T37" s="245"/>
      <c r="U37" s="246"/>
      <c r="V37" s="246"/>
      <c r="W37" s="246"/>
      <c r="X37" s="245"/>
      <c r="Y37" s="246">
        <f t="shared" ref="Y37:Y51" si="2">O37+S37+W37</f>
        <v>0</v>
      </c>
      <c r="Z37" s="246"/>
      <c r="AA37" s="248">
        <f t="shared" ref="AA37:AA51" si="3">Y37-Z37</f>
        <v>0</v>
      </c>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c r="IW37" s="28"/>
      <c r="IX37" s="28"/>
      <c r="IY37" s="28"/>
      <c r="IZ37" s="28"/>
      <c r="JA37" s="28"/>
      <c r="JB37" s="28"/>
      <c r="JC37" s="28"/>
      <c r="JD37" s="28"/>
      <c r="JE37" s="28"/>
      <c r="JF37" s="28"/>
      <c r="JG37" s="28"/>
      <c r="JH37" s="28"/>
      <c r="JI37" s="28"/>
      <c r="JJ37" s="28"/>
      <c r="JK37" s="28"/>
      <c r="JL37" s="28"/>
      <c r="JM37" s="28"/>
      <c r="JN37" s="28"/>
      <c r="JO37" s="28"/>
      <c r="JP37" s="28"/>
      <c r="JQ37" s="28"/>
      <c r="JR37" s="28"/>
      <c r="JS37" s="28"/>
      <c r="JT37" s="28"/>
      <c r="JU37" s="28"/>
      <c r="JV37" s="28"/>
      <c r="JW37" s="28"/>
      <c r="JX37" s="28"/>
      <c r="JY37" s="28"/>
      <c r="JZ37" s="28"/>
      <c r="KA37" s="28"/>
      <c r="KB37" s="28"/>
      <c r="KC37" s="28"/>
      <c r="KD37" s="28"/>
      <c r="KE37" s="28"/>
      <c r="KF37" s="28"/>
      <c r="KG37" s="28"/>
      <c r="KH37" s="28"/>
      <c r="KI37" s="28"/>
      <c r="KJ37" s="28"/>
      <c r="KK37" s="28"/>
      <c r="KL37" s="28"/>
      <c r="KM37" s="28"/>
      <c r="KN37" s="28"/>
      <c r="KO37" s="28"/>
      <c r="KP37" s="28"/>
      <c r="KQ37" s="28"/>
      <c r="KR37" s="28"/>
      <c r="KS37" s="28"/>
      <c r="KT37" s="28"/>
      <c r="KU37" s="28"/>
      <c r="KV37" s="28"/>
      <c r="KW37" s="28"/>
      <c r="KX37" s="28"/>
      <c r="KY37" s="28"/>
      <c r="KZ37" s="28"/>
      <c r="LA37" s="28"/>
      <c r="LB37" s="28"/>
      <c r="LC37" s="28"/>
      <c r="LD37" s="28"/>
      <c r="LE37" s="28"/>
      <c r="LF37" s="28"/>
      <c r="LG37" s="28"/>
      <c r="LH37" s="28"/>
      <c r="LI37" s="28"/>
      <c r="LJ37" s="28"/>
      <c r="LK37" s="28"/>
      <c r="LL37" s="28"/>
      <c r="LM37" s="28"/>
      <c r="LN37" s="28"/>
      <c r="LO37" s="28"/>
      <c r="LP37" s="28"/>
      <c r="LQ37" s="28"/>
      <c r="LR37" s="28"/>
      <c r="LS37" s="28"/>
      <c r="LT37" s="28"/>
      <c r="LU37" s="28"/>
      <c r="LV37" s="28"/>
      <c r="LW37" s="28"/>
      <c r="LX37" s="28"/>
      <c r="LY37" s="28"/>
      <c r="LZ37" s="28"/>
      <c r="MA37" s="28"/>
      <c r="MB37" s="28"/>
      <c r="MC37" s="28"/>
      <c r="MD37" s="28"/>
      <c r="ME37" s="28"/>
      <c r="MF37" s="28"/>
      <c r="MG37" s="28"/>
      <c r="MH37" s="28"/>
      <c r="MI37" s="28"/>
      <c r="MJ37" s="28"/>
      <c r="MK37" s="28"/>
      <c r="ML37" s="28"/>
      <c r="MM37" s="28"/>
      <c r="MN37" s="28"/>
      <c r="MO37" s="28"/>
      <c r="MP37" s="28"/>
      <c r="MQ37" s="28"/>
      <c r="MR37" s="28"/>
      <c r="MS37" s="28"/>
      <c r="MT37" s="28"/>
      <c r="MU37" s="28"/>
      <c r="MV37" s="28"/>
      <c r="MW37" s="28"/>
      <c r="MX37" s="28"/>
      <c r="MY37" s="28"/>
      <c r="MZ37" s="28"/>
      <c r="NA37" s="28"/>
      <c r="NB37" s="28"/>
      <c r="NC37" s="28"/>
      <c r="ND37" s="28"/>
      <c r="NE37" s="28"/>
      <c r="NF37" s="28"/>
      <c r="NG37" s="28"/>
      <c r="NH37" s="28"/>
      <c r="NI37" s="28"/>
      <c r="NJ37" s="28"/>
      <c r="NK37" s="28"/>
      <c r="NL37" s="28"/>
      <c r="NM37" s="28"/>
      <c r="NN37" s="28"/>
      <c r="NO37" s="28"/>
      <c r="NP37" s="28"/>
      <c r="NQ37" s="28"/>
      <c r="NR37" s="28"/>
      <c r="NS37" s="28"/>
      <c r="NT37" s="28"/>
      <c r="NU37" s="28"/>
      <c r="NV37" s="28"/>
      <c r="NW37" s="28"/>
      <c r="NX37" s="28"/>
      <c r="NY37" s="28"/>
      <c r="NZ37" s="28"/>
      <c r="OA37" s="28"/>
      <c r="OB37" s="28"/>
      <c r="OC37" s="28"/>
      <c r="OD37" s="28"/>
      <c r="OE37" s="28"/>
      <c r="OF37" s="28"/>
      <c r="OG37" s="28"/>
      <c r="OH37" s="28"/>
      <c r="OI37" s="28"/>
      <c r="OJ37" s="28"/>
      <c r="OK37" s="28"/>
      <c r="OL37" s="28"/>
      <c r="OM37" s="28"/>
      <c r="ON37" s="28"/>
      <c r="OO37" s="28"/>
      <c r="OP37" s="28"/>
      <c r="OQ37" s="28"/>
      <c r="OR37" s="28"/>
      <c r="OS37" s="28"/>
      <c r="OT37" s="28"/>
      <c r="OU37" s="28"/>
      <c r="OV37" s="28"/>
      <c r="OW37" s="28"/>
      <c r="OX37" s="28"/>
      <c r="OY37" s="28"/>
      <c r="OZ37" s="28"/>
      <c r="PA37" s="28"/>
      <c r="PB37" s="28"/>
      <c r="PC37" s="28"/>
      <c r="PD37" s="28"/>
      <c r="PE37" s="28"/>
      <c r="PF37" s="28"/>
      <c r="PG37" s="28"/>
      <c r="PH37" s="28"/>
      <c r="PI37" s="28"/>
      <c r="PJ37" s="28"/>
      <c r="PK37" s="28"/>
      <c r="PL37" s="28"/>
      <c r="PM37" s="28"/>
      <c r="PN37" s="28"/>
      <c r="PO37" s="28"/>
      <c r="PP37" s="28"/>
      <c r="PQ37" s="28"/>
      <c r="PR37" s="28"/>
      <c r="PS37" s="28"/>
      <c r="PT37" s="28"/>
      <c r="PU37" s="28"/>
      <c r="PV37" s="28"/>
      <c r="PW37" s="28"/>
      <c r="PX37" s="28"/>
      <c r="PY37" s="28"/>
      <c r="PZ37" s="28"/>
      <c r="QA37" s="28"/>
      <c r="QB37" s="28"/>
      <c r="QC37" s="28"/>
      <c r="QD37" s="28"/>
      <c r="QE37" s="28"/>
      <c r="QF37" s="28"/>
      <c r="QG37" s="28"/>
      <c r="QH37" s="28"/>
      <c r="QI37" s="28"/>
      <c r="QJ37" s="28"/>
      <c r="QK37" s="28"/>
      <c r="QL37" s="28"/>
      <c r="QM37" s="28"/>
      <c r="QN37" s="28"/>
      <c r="QO37" s="28"/>
      <c r="QP37" s="28"/>
      <c r="QQ37" s="28"/>
      <c r="QR37" s="28"/>
      <c r="QS37" s="28"/>
      <c r="QT37" s="28"/>
      <c r="QU37" s="28"/>
      <c r="QV37" s="28"/>
      <c r="QW37" s="28"/>
      <c r="QX37" s="28"/>
      <c r="QY37" s="28"/>
      <c r="QZ37" s="28"/>
      <c r="RA37" s="28"/>
      <c r="RB37" s="28"/>
      <c r="RC37" s="28"/>
      <c r="RD37" s="28"/>
      <c r="RE37" s="28"/>
      <c r="RF37" s="28"/>
      <c r="RG37" s="28"/>
      <c r="RH37" s="28"/>
      <c r="RI37" s="28"/>
      <c r="RJ37" s="28"/>
      <c r="RK37" s="28"/>
      <c r="RL37" s="28"/>
      <c r="RM37" s="28"/>
      <c r="RN37" s="28"/>
      <c r="RO37" s="28"/>
      <c r="RP37" s="28"/>
      <c r="RQ37" s="28"/>
      <c r="RR37" s="28"/>
      <c r="RS37" s="28"/>
      <c r="RT37" s="28"/>
      <c r="RU37" s="28"/>
      <c r="RV37" s="28"/>
      <c r="RW37" s="28"/>
      <c r="RX37" s="28"/>
      <c r="RY37" s="28"/>
      <c r="RZ37" s="28"/>
      <c r="SA37" s="28"/>
      <c r="SB37" s="28"/>
      <c r="SC37" s="28"/>
      <c r="SD37" s="28"/>
      <c r="SE37" s="28"/>
      <c r="SF37" s="28"/>
      <c r="SG37" s="28"/>
      <c r="SH37" s="28"/>
      <c r="SI37" s="28"/>
      <c r="SJ37" s="28"/>
      <c r="SK37" s="28"/>
      <c r="SL37" s="28"/>
      <c r="SM37" s="28"/>
      <c r="SN37" s="28"/>
      <c r="SO37" s="28"/>
      <c r="SP37" s="28"/>
      <c r="SQ37" s="28"/>
      <c r="SR37" s="28"/>
      <c r="SS37" s="28"/>
      <c r="ST37" s="28"/>
      <c r="SU37" s="28"/>
      <c r="SV37" s="28"/>
      <c r="SW37" s="28"/>
      <c r="SX37" s="28"/>
      <c r="SY37" s="28"/>
      <c r="SZ37" s="28"/>
      <c r="TA37" s="28"/>
      <c r="TB37" s="28"/>
      <c r="TC37" s="28"/>
      <c r="TD37" s="28"/>
      <c r="TE37" s="28"/>
      <c r="TF37" s="28"/>
      <c r="TG37" s="28"/>
      <c r="TH37" s="28"/>
      <c r="TI37" s="28"/>
      <c r="TJ37" s="28"/>
      <c r="TK37" s="28"/>
      <c r="TL37" s="28"/>
      <c r="TM37" s="28"/>
      <c r="TN37" s="28"/>
      <c r="TO37" s="28"/>
      <c r="TP37" s="28"/>
      <c r="TQ37" s="28"/>
      <c r="TR37" s="28"/>
      <c r="TS37" s="28"/>
      <c r="TT37" s="28"/>
      <c r="TU37" s="28"/>
      <c r="TV37" s="28"/>
      <c r="TW37" s="28"/>
      <c r="TX37" s="28"/>
      <c r="TY37" s="28"/>
      <c r="TZ37" s="28"/>
      <c r="UA37" s="28"/>
      <c r="UB37" s="28"/>
      <c r="UC37" s="28"/>
      <c r="UD37" s="28"/>
      <c r="UE37" s="28"/>
      <c r="UF37" s="28"/>
      <c r="UG37" s="28"/>
      <c r="UH37" s="28"/>
      <c r="UI37" s="28"/>
      <c r="UJ37" s="28"/>
      <c r="UK37" s="28"/>
      <c r="UL37" s="28"/>
      <c r="UM37" s="28"/>
      <c r="UN37" s="28"/>
      <c r="UO37" s="28"/>
      <c r="UP37" s="28"/>
      <c r="UQ37" s="28"/>
      <c r="UR37" s="28"/>
      <c r="US37" s="28"/>
      <c r="UT37" s="28"/>
      <c r="UU37" s="28"/>
      <c r="UV37" s="28"/>
      <c r="UW37" s="28"/>
      <c r="UX37" s="28"/>
      <c r="UY37" s="28"/>
      <c r="UZ37" s="28"/>
      <c r="VA37" s="28"/>
      <c r="VB37" s="28"/>
      <c r="VC37" s="28"/>
      <c r="VD37" s="28"/>
      <c r="VE37" s="28"/>
      <c r="VF37" s="28"/>
      <c r="VG37" s="28"/>
      <c r="VH37" s="28"/>
      <c r="VI37" s="28"/>
      <c r="VJ37" s="28"/>
      <c r="VK37" s="28"/>
      <c r="VL37" s="28"/>
      <c r="VM37" s="28"/>
      <c r="VN37" s="28"/>
      <c r="VO37" s="28"/>
      <c r="VP37" s="28"/>
      <c r="VQ37" s="28"/>
      <c r="VR37" s="28"/>
      <c r="VS37" s="28"/>
      <c r="VT37" s="28"/>
      <c r="VU37" s="28"/>
      <c r="VV37" s="28"/>
      <c r="VW37" s="28"/>
      <c r="VX37" s="28"/>
      <c r="VY37" s="28"/>
      <c r="VZ37" s="28"/>
      <c r="WA37" s="28"/>
      <c r="WB37" s="28"/>
      <c r="WC37" s="28"/>
      <c r="WD37" s="28"/>
      <c r="WE37" s="28"/>
      <c r="WF37" s="28"/>
      <c r="WG37" s="28"/>
      <c r="WH37" s="28"/>
      <c r="WI37" s="28"/>
      <c r="WJ37" s="28"/>
      <c r="WK37" s="28"/>
      <c r="WL37" s="28"/>
      <c r="WM37" s="28"/>
      <c r="WN37" s="28"/>
      <c r="WO37" s="28"/>
      <c r="WP37" s="28"/>
      <c r="WQ37" s="28"/>
      <c r="WR37" s="28"/>
      <c r="WS37" s="28"/>
      <c r="WT37" s="28"/>
      <c r="WU37" s="28"/>
      <c r="WV37" s="28"/>
      <c r="WW37" s="28"/>
      <c r="WX37" s="28"/>
      <c r="WY37" s="28"/>
      <c r="WZ37" s="28"/>
      <c r="XA37" s="28"/>
      <c r="XB37" s="28"/>
      <c r="XC37" s="28"/>
      <c r="XD37" s="28"/>
      <c r="XE37" s="28"/>
      <c r="XF37" s="28"/>
      <c r="XG37" s="28"/>
      <c r="XH37" s="28"/>
      <c r="XI37" s="28"/>
      <c r="XJ37" s="28"/>
      <c r="XK37" s="28"/>
      <c r="XL37" s="28"/>
      <c r="XM37" s="28"/>
      <c r="XN37" s="28"/>
      <c r="XO37" s="28"/>
      <c r="XP37" s="28"/>
      <c r="XQ37" s="28"/>
      <c r="XR37" s="28"/>
      <c r="XS37" s="28"/>
      <c r="XT37" s="28"/>
      <c r="XU37" s="28"/>
      <c r="XV37" s="28"/>
      <c r="XW37" s="28"/>
      <c r="XX37" s="28"/>
      <c r="XY37" s="28"/>
      <c r="XZ37" s="28"/>
      <c r="YA37" s="28"/>
      <c r="YB37" s="28"/>
      <c r="YC37" s="28"/>
      <c r="YD37" s="28"/>
      <c r="YE37" s="28"/>
      <c r="YF37" s="28"/>
      <c r="YG37" s="28"/>
      <c r="YH37" s="28"/>
      <c r="YI37" s="28"/>
      <c r="YJ37" s="28"/>
      <c r="YK37" s="28"/>
      <c r="YL37" s="28"/>
      <c r="YM37" s="28"/>
      <c r="YN37" s="28"/>
      <c r="YO37" s="28"/>
      <c r="YP37" s="28"/>
      <c r="YQ37" s="28"/>
      <c r="YR37" s="28"/>
      <c r="YS37" s="28"/>
      <c r="YT37" s="28"/>
      <c r="YU37" s="28"/>
      <c r="YV37" s="28"/>
      <c r="YW37" s="28"/>
      <c r="YX37" s="28"/>
      <c r="YY37" s="28"/>
      <c r="YZ37" s="28"/>
      <c r="ZA37" s="28"/>
      <c r="ZB37" s="28"/>
      <c r="ZC37" s="28"/>
      <c r="ZD37" s="28"/>
      <c r="ZE37" s="28"/>
      <c r="ZF37" s="28"/>
      <c r="ZG37" s="28"/>
      <c r="ZH37" s="28"/>
      <c r="ZI37" s="28"/>
      <c r="ZJ37" s="28"/>
      <c r="ZK37" s="28"/>
      <c r="ZL37" s="28"/>
      <c r="ZM37" s="28"/>
      <c r="ZN37" s="28"/>
      <c r="ZO37" s="28"/>
      <c r="ZP37" s="28"/>
      <c r="ZQ37" s="28"/>
      <c r="ZR37" s="28"/>
      <c r="ZS37" s="28"/>
      <c r="ZT37" s="28"/>
      <c r="ZU37" s="28"/>
      <c r="ZV37" s="28"/>
      <c r="ZW37" s="28"/>
      <c r="ZX37" s="28"/>
      <c r="ZY37" s="28"/>
      <c r="ZZ37" s="28"/>
      <c r="AAA37" s="28"/>
      <c r="AAB37" s="28"/>
      <c r="AAC37" s="28"/>
      <c r="AAD37" s="28"/>
      <c r="AAE37" s="28"/>
      <c r="AAF37" s="28"/>
      <c r="AAG37" s="28"/>
      <c r="AAH37" s="28"/>
      <c r="AAI37" s="28"/>
      <c r="AAJ37" s="28"/>
      <c r="AAK37" s="28"/>
      <c r="AAL37" s="28"/>
      <c r="AAM37" s="28"/>
      <c r="AAN37" s="28"/>
      <c r="AAO37" s="28"/>
      <c r="AAP37" s="28"/>
      <c r="AAQ37" s="28"/>
      <c r="AAR37" s="28"/>
      <c r="AAS37" s="28"/>
      <c r="AAT37" s="28"/>
      <c r="AAU37" s="28"/>
      <c r="AAV37" s="28"/>
      <c r="AAW37" s="28"/>
      <c r="AAX37" s="28"/>
      <c r="AAY37" s="28"/>
      <c r="AAZ37" s="28"/>
      <c r="ABA37" s="28"/>
      <c r="ABB37" s="28"/>
      <c r="ABC37" s="28"/>
      <c r="ABD37" s="28"/>
      <c r="ABE37" s="28"/>
      <c r="ABF37" s="28"/>
      <c r="ABG37" s="28"/>
      <c r="ABH37" s="28"/>
      <c r="ABI37" s="28"/>
      <c r="ABJ37" s="28"/>
      <c r="ABK37" s="28"/>
      <c r="ABL37" s="28"/>
      <c r="ABM37" s="28"/>
      <c r="ABN37" s="28"/>
      <c r="ABO37" s="28"/>
      <c r="ABP37" s="28"/>
      <c r="ABQ37" s="28"/>
      <c r="ABR37" s="28"/>
      <c r="ABS37" s="28"/>
      <c r="ABT37" s="28"/>
      <c r="ABU37" s="28"/>
      <c r="ABV37" s="28"/>
      <c r="ABW37" s="28"/>
      <c r="ABX37" s="28"/>
      <c r="ABY37" s="28"/>
      <c r="ABZ37" s="28"/>
      <c r="ACA37" s="28"/>
      <c r="ACB37" s="28"/>
      <c r="ACC37" s="28"/>
      <c r="ACD37" s="28"/>
      <c r="ACE37" s="28"/>
      <c r="ACF37" s="28"/>
      <c r="ACG37" s="28"/>
      <c r="ACH37" s="28"/>
      <c r="ACI37" s="28"/>
      <c r="ACJ37" s="28"/>
      <c r="ACK37" s="28"/>
      <c r="ACL37" s="28"/>
      <c r="ACM37" s="28"/>
      <c r="ACN37" s="28"/>
      <c r="ACO37" s="28"/>
      <c r="ACP37" s="28"/>
      <c r="ACQ37" s="28"/>
      <c r="ACR37" s="28"/>
      <c r="ACS37" s="28"/>
      <c r="ACT37" s="28"/>
      <c r="ACU37" s="28"/>
      <c r="ACV37" s="28"/>
      <c r="ACW37" s="28"/>
      <c r="ACX37" s="28"/>
      <c r="ACY37" s="28"/>
      <c r="ACZ37" s="28"/>
      <c r="ADA37" s="28"/>
      <c r="ADB37" s="28"/>
      <c r="ADC37" s="28"/>
      <c r="ADD37" s="28"/>
      <c r="ADE37" s="28"/>
      <c r="ADF37" s="28"/>
      <c r="ADG37" s="28"/>
      <c r="ADH37" s="28"/>
      <c r="ADI37" s="28"/>
      <c r="ADJ37" s="28"/>
      <c r="ADK37" s="28"/>
      <c r="ADL37" s="28"/>
      <c r="ADM37" s="28"/>
      <c r="ADN37" s="28"/>
      <c r="ADO37" s="28"/>
      <c r="ADP37" s="28"/>
      <c r="ADQ37" s="28"/>
      <c r="ADR37" s="28"/>
      <c r="ADS37" s="28"/>
      <c r="ADT37" s="28"/>
      <c r="ADU37" s="28"/>
      <c r="ADV37" s="28"/>
      <c r="ADW37" s="28"/>
      <c r="ADX37" s="28"/>
      <c r="ADY37" s="28"/>
      <c r="ADZ37" s="28"/>
      <c r="AEA37" s="28"/>
      <c r="AEB37" s="28"/>
      <c r="AEC37" s="28"/>
      <c r="AED37" s="28"/>
      <c r="AEE37" s="28"/>
      <c r="AEF37" s="28"/>
      <c r="AEG37" s="28"/>
      <c r="AEH37" s="28"/>
      <c r="AEI37" s="28"/>
      <c r="AEJ37" s="28"/>
      <c r="AEK37" s="28"/>
      <c r="AEL37" s="28"/>
      <c r="AEM37" s="28"/>
      <c r="AEN37" s="28"/>
      <c r="AEO37" s="28"/>
      <c r="AEP37" s="28"/>
      <c r="AEQ37" s="28"/>
      <c r="AER37" s="28"/>
      <c r="AES37" s="28"/>
      <c r="AET37" s="28"/>
      <c r="AEU37" s="28"/>
      <c r="AEV37" s="28"/>
      <c r="AEW37" s="28"/>
      <c r="AEX37" s="28"/>
      <c r="AEY37" s="28"/>
      <c r="AEZ37" s="28"/>
      <c r="AFA37" s="28"/>
      <c r="AFB37" s="28"/>
      <c r="AFC37" s="28"/>
      <c r="AFD37" s="28"/>
      <c r="AFE37" s="28"/>
      <c r="AFF37" s="28"/>
      <c r="AFG37" s="28"/>
      <c r="AFH37" s="28"/>
      <c r="AFI37" s="28"/>
      <c r="AFJ37" s="28"/>
      <c r="AFK37" s="28"/>
      <c r="AFL37" s="28"/>
      <c r="AFM37" s="28"/>
      <c r="AFN37" s="28"/>
      <c r="AFO37" s="28"/>
    </row>
    <row r="38" spans="1:847" ht="28.05" customHeight="1">
      <c r="A38" s="457"/>
      <c r="B38" s="44"/>
      <c r="C38" s="472" t="s">
        <v>313</v>
      </c>
      <c r="D38" s="349"/>
      <c r="E38" s="473" t="b">
        <v>0</v>
      </c>
      <c r="F38" s="626">
        <f>$I$8*I38/100</f>
        <v>0</v>
      </c>
      <c r="G38" s="626">
        <f>$G$8*I38/100</f>
        <v>0</v>
      </c>
      <c r="H38" s="44" t="s">
        <v>453</v>
      </c>
      <c r="I38" s="542">
        <v>100</v>
      </c>
      <c r="J38" s="502" t="s">
        <v>334</v>
      </c>
      <c r="K38" s="463">
        <f t="shared" si="1"/>
        <v>0</v>
      </c>
      <c r="L38" s="464" t="str">
        <f t="shared" ref="L38:L50" si="4">IF($E38,K38,"")</f>
        <v/>
      </c>
      <c r="M38" s="335">
        <v>250.4</v>
      </c>
      <c r="N38" s="245" t="s">
        <v>138</v>
      </c>
      <c r="O38" s="246">
        <f>G38*0.2032*M38</f>
        <v>0</v>
      </c>
      <c r="P38" s="247" t="s">
        <v>139</v>
      </c>
      <c r="Q38" s="246"/>
      <c r="R38" s="246"/>
      <c r="S38" s="246"/>
      <c r="T38" s="245"/>
      <c r="U38" s="246"/>
      <c r="V38" s="246"/>
      <c r="W38" s="246"/>
      <c r="X38" s="245"/>
      <c r="Y38" s="246">
        <f t="shared" si="2"/>
        <v>0</v>
      </c>
      <c r="Z38" s="246"/>
      <c r="AA38" s="248">
        <f t="shared" si="3"/>
        <v>0</v>
      </c>
    </row>
    <row r="39" spans="1:847" s="6" customFormat="1" ht="28.05" customHeight="1">
      <c r="A39" s="450"/>
      <c r="B39" s="35"/>
      <c r="C39" s="474" t="s">
        <v>48</v>
      </c>
      <c r="D39" s="350"/>
      <c r="E39" s="452" t="b">
        <v>0</v>
      </c>
      <c r="F39" s="629">
        <f t="shared" ref="F39:F51" si="5">$I$8*I39/100</f>
        <v>0</v>
      </c>
      <c r="G39" s="629">
        <f t="shared" ref="G39:G51" si="6">$G$8*I39/100</f>
        <v>0</v>
      </c>
      <c r="H39" s="35" t="s">
        <v>453</v>
      </c>
      <c r="I39" s="542">
        <v>100</v>
      </c>
      <c r="J39" s="543" t="s">
        <v>334</v>
      </c>
      <c r="K39" s="456">
        <f t="shared" si="1"/>
        <v>0</v>
      </c>
      <c r="L39" s="422" t="str">
        <f t="shared" si="4"/>
        <v/>
      </c>
      <c r="M39" s="335">
        <v>260</v>
      </c>
      <c r="N39" s="245" t="s">
        <v>138</v>
      </c>
      <c r="O39" s="246">
        <f>(G39/0.07688)/130.5*M39</f>
        <v>0</v>
      </c>
      <c r="P39" s="247" t="s">
        <v>285</v>
      </c>
      <c r="Q39" s="246">
        <v>0.16300000000000001</v>
      </c>
      <c r="R39" s="246" t="s">
        <v>150</v>
      </c>
      <c r="S39" s="246">
        <f>G39*39.46*Q39</f>
        <v>0</v>
      </c>
      <c r="T39" s="245" t="s">
        <v>277</v>
      </c>
      <c r="U39" s="246"/>
      <c r="V39" s="246"/>
      <c r="W39" s="246"/>
      <c r="X39" s="245"/>
      <c r="Y39" s="246">
        <f>O39+S39</f>
        <v>0</v>
      </c>
      <c r="Z39" s="246"/>
      <c r="AA39" s="248">
        <f t="shared" si="3"/>
        <v>0</v>
      </c>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c r="IW39" s="28"/>
      <c r="IX39" s="28"/>
      <c r="IY39" s="28"/>
      <c r="IZ39" s="28"/>
      <c r="JA39" s="28"/>
      <c r="JB39" s="28"/>
      <c r="JC39" s="28"/>
      <c r="JD39" s="28"/>
      <c r="JE39" s="28"/>
      <c r="JF39" s="28"/>
      <c r="JG39" s="28"/>
      <c r="JH39" s="28"/>
      <c r="JI39" s="28"/>
      <c r="JJ39" s="28"/>
      <c r="JK39" s="28"/>
      <c r="JL39" s="28"/>
      <c r="JM39" s="28"/>
      <c r="JN39" s="28"/>
      <c r="JO39" s="28"/>
      <c r="JP39" s="28"/>
      <c r="JQ39" s="28"/>
      <c r="JR39" s="28"/>
      <c r="JS39" s="28"/>
      <c r="JT39" s="28"/>
      <c r="JU39" s="28"/>
      <c r="JV39" s="28"/>
      <c r="JW39" s="28"/>
      <c r="JX39" s="28"/>
      <c r="JY39" s="28"/>
      <c r="JZ39" s="28"/>
      <c r="KA39" s="28"/>
      <c r="KB39" s="28"/>
      <c r="KC39" s="28"/>
      <c r="KD39" s="28"/>
      <c r="KE39" s="28"/>
      <c r="KF39" s="28"/>
      <c r="KG39" s="28"/>
      <c r="KH39" s="28"/>
      <c r="KI39" s="28"/>
      <c r="KJ39" s="28"/>
      <c r="KK39" s="28"/>
      <c r="KL39" s="28"/>
      <c r="KM39" s="28"/>
      <c r="KN39" s="28"/>
      <c r="KO39" s="28"/>
      <c r="KP39" s="28"/>
      <c r="KQ39" s="28"/>
      <c r="KR39" s="28"/>
      <c r="KS39" s="28"/>
      <c r="KT39" s="28"/>
      <c r="KU39" s="28"/>
      <c r="KV39" s="28"/>
      <c r="KW39" s="28"/>
      <c r="KX39" s="28"/>
      <c r="KY39" s="28"/>
      <c r="KZ39" s="28"/>
      <c r="LA39" s="28"/>
      <c r="LB39" s="28"/>
      <c r="LC39" s="28"/>
      <c r="LD39" s="28"/>
      <c r="LE39" s="28"/>
      <c r="LF39" s="28"/>
      <c r="LG39" s="28"/>
      <c r="LH39" s="28"/>
      <c r="LI39" s="28"/>
      <c r="LJ39" s="28"/>
      <c r="LK39" s="28"/>
      <c r="LL39" s="28"/>
      <c r="LM39" s="28"/>
      <c r="LN39" s="28"/>
      <c r="LO39" s="28"/>
      <c r="LP39" s="28"/>
      <c r="LQ39" s="28"/>
      <c r="LR39" s="28"/>
      <c r="LS39" s="28"/>
      <c r="LT39" s="28"/>
      <c r="LU39" s="28"/>
      <c r="LV39" s="28"/>
      <c r="LW39" s="28"/>
      <c r="LX39" s="28"/>
      <c r="LY39" s="28"/>
      <c r="LZ39" s="28"/>
      <c r="MA39" s="28"/>
      <c r="MB39" s="28"/>
      <c r="MC39" s="28"/>
      <c r="MD39" s="28"/>
      <c r="ME39" s="28"/>
      <c r="MF39" s="28"/>
      <c r="MG39" s="28"/>
      <c r="MH39" s="28"/>
      <c r="MI39" s="28"/>
      <c r="MJ39" s="28"/>
      <c r="MK39" s="28"/>
      <c r="ML39" s="28"/>
      <c r="MM39" s="28"/>
      <c r="MN39" s="28"/>
      <c r="MO39" s="28"/>
      <c r="MP39" s="28"/>
      <c r="MQ39" s="28"/>
      <c r="MR39" s="28"/>
      <c r="MS39" s="28"/>
      <c r="MT39" s="28"/>
      <c r="MU39" s="28"/>
      <c r="MV39" s="28"/>
      <c r="MW39" s="28"/>
      <c r="MX39" s="28"/>
      <c r="MY39" s="28"/>
      <c r="MZ39" s="28"/>
      <c r="NA39" s="28"/>
      <c r="NB39" s="28"/>
      <c r="NC39" s="28"/>
      <c r="ND39" s="28"/>
      <c r="NE39" s="28"/>
      <c r="NF39" s="28"/>
      <c r="NG39" s="28"/>
      <c r="NH39" s="28"/>
      <c r="NI39" s="28"/>
      <c r="NJ39" s="28"/>
      <c r="NK39" s="28"/>
      <c r="NL39" s="28"/>
      <c r="NM39" s="28"/>
      <c r="NN39" s="28"/>
      <c r="NO39" s="28"/>
      <c r="NP39" s="28"/>
      <c r="NQ39" s="28"/>
      <c r="NR39" s="28"/>
      <c r="NS39" s="28"/>
      <c r="NT39" s="28"/>
      <c r="NU39" s="28"/>
      <c r="NV39" s="28"/>
      <c r="NW39" s="28"/>
      <c r="NX39" s="28"/>
      <c r="NY39" s="28"/>
      <c r="NZ39" s="28"/>
      <c r="OA39" s="28"/>
      <c r="OB39" s="28"/>
      <c r="OC39" s="28"/>
      <c r="OD39" s="28"/>
      <c r="OE39" s="28"/>
      <c r="OF39" s="28"/>
      <c r="OG39" s="28"/>
      <c r="OH39" s="28"/>
      <c r="OI39" s="28"/>
      <c r="OJ39" s="28"/>
      <c r="OK39" s="28"/>
      <c r="OL39" s="28"/>
      <c r="OM39" s="28"/>
      <c r="ON39" s="28"/>
      <c r="OO39" s="28"/>
      <c r="OP39" s="28"/>
      <c r="OQ39" s="28"/>
      <c r="OR39" s="28"/>
      <c r="OS39" s="28"/>
      <c r="OT39" s="28"/>
      <c r="OU39" s="28"/>
      <c r="OV39" s="28"/>
      <c r="OW39" s="28"/>
      <c r="OX39" s="28"/>
      <c r="OY39" s="28"/>
      <c r="OZ39" s="28"/>
      <c r="PA39" s="28"/>
      <c r="PB39" s="28"/>
      <c r="PC39" s="28"/>
      <c r="PD39" s="28"/>
      <c r="PE39" s="28"/>
      <c r="PF39" s="28"/>
      <c r="PG39" s="28"/>
      <c r="PH39" s="28"/>
      <c r="PI39" s="28"/>
      <c r="PJ39" s="28"/>
      <c r="PK39" s="28"/>
      <c r="PL39" s="28"/>
      <c r="PM39" s="28"/>
      <c r="PN39" s="28"/>
      <c r="PO39" s="28"/>
      <c r="PP39" s="28"/>
      <c r="PQ39" s="28"/>
      <c r="PR39" s="28"/>
      <c r="PS39" s="28"/>
      <c r="PT39" s="28"/>
      <c r="PU39" s="28"/>
      <c r="PV39" s="28"/>
      <c r="PW39" s="28"/>
      <c r="PX39" s="28"/>
      <c r="PY39" s="28"/>
      <c r="PZ39" s="28"/>
      <c r="QA39" s="28"/>
      <c r="QB39" s="28"/>
      <c r="QC39" s="28"/>
      <c r="QD39" s="28"/>
      <c r="QE39" s="28"/>
      <c r="QF39" s="28"/>
      <c r="QG39" s="28"/>
      <c r="QH39" s="28"/>
      <c r="QI39" s="28"/>
      <c r="QJ39" s="28"/>
      <c r="QK39" s="28"/>
      <c r="QL39" s="28"/>
      <c r="QM39" s="28"/>
      <c r="QN39" s="28"/>
      <c r="QO39" s="28"/>
      <c r="QP39" s="28"/>
      <c r="QQ39" s="28"/>
      <c r="QR39" s="28"/>
      <c r="QS39" s="28"/>
      <c r="QT39" s="28"/>
      <c r="QU39" s="28"/>
      <c r="QV39" s="28"/>
      <c r="QW39" s="28"/>
      <c r="QX39" s="28"/>
      <c r="QY39" s="28"/>
      <c r="QZ39" s="28"/>
      <c r="RA39" s="28"/>
      <c r="RB39" s="28"/>
      <c r="RC39" s="28"/>
      <c r="RD39" s="28"/>
      <c r="RE39" s="28"/>
      <c r="RF39" s="28"/>
      <c r="RG39" s="28"/>
      <c r="RH39" s="28"/>
      <c r="RI39" s="28"/>
      <c r="RJ39" s="28"/>
      <c r="RK39" s="28"/>
      <c r="RL39" s="28"/>
      <c r="RM39" s="28"/>
      <c r="RN39" s="28"/>
      <c r="RO39" s="28"/>
      <c r="RP39" s="28"/>
      <c r="RQ39" s="28"/>
      <c r="RR39" s="28"/>
      <c r="RS39" s="28"/>
      <c r="RT39" s="28"/>
      <c r="RU39" s="28"/>
      <c r="RV39" s="28"/>
      <c r="RW39" s="28"/>
      <c r="RX39" s="28"/>
      <c r="RY39" s="28"/>
      <c r="RZ39" s="28"/>
      <c r="SA39" s="28"/>
      <c r="SB39" s="28"/>
      <c r="SC39" s="28"/>
      <c r="SD39" s="28"/>
      <c r="SE39" s="28"/>
      <c r="SF39" s="28"/>
      <c r="SG39" s="28"/>
      <c r="SH39" s="28"/>
      <c r="SI39" s="28"/>
      <c r="SJ39" s="28"/>
      <c r="SK39" s="28"/>
      <c r="SL39" s="28"/>
      <c r="SM39" s="28"/>
      <c r="SN39" s="28"/>
      <c r="SO39" s="28"/>
      <c r="SP39" s="28"/>
      <c r="SQ39" s="28"/>
      <c r="SR39" s="28"/>
      <c r="SS39" s="28"/>
      <c r="ST39" s="28"/>
      <c r="SU39" s="28"/>
      <c r="SV39" s="28"/>
      <c r="SW39" s="28"/>
      <c r="SX39" s="28"/>
      <c r="SY39" s="28"/>
      <c r="SZ39" s="28"/>
      <c r="TA39" s="28"/>
      <c r="TB39" s="28"/>
      <c r="TC39" s="28"/>
      <c r="TD39" s="28"/>
      <c r="TE39" s="28"/>
      <c r="TF39" s="28"/>
      <c r="TG39" s="28"/>
      <c r="TH39" s="28"/>
      <c r="TI39" s="28"/>
      <c r="TJ39" s="28"/>
      <c r="TK39" s="28"/>
      <c r="TL39" s="28"/>
      <c r="TM39" s="28"/>
      <c r="TN39" s="28"/>
      <c r="TO39" s="28"/>
      <c r="TP39" s="28"/>
      <c r="TQ39" s="28"/>
      <c r="TR39" s="28"/>
      <c r="TS39" s="28"/>
      <c r="TT39" s="28"/>
      <c r="TU39" s="28"/>
      <c r="TV39" s="28"/>
      <c r="TW39" s="28"/>
      <c r="TX39" s="28"/>
      <c r="TY39" s="28"/>
      <c r="TZ39" s="28"/>
      <c r="UA39" s="28"/>
      <c r="UB39" s="28"/>
      <c r="UC39" s="28"/>
      <c r="UD39" s="28"/>
      <c r="UE39" s="28"/>
      <c r="UF39" s="28"/>
      <c r="UG39" s="28"/>
      <c r="UH39" s="28"/>
      <c r="UI39" s="28"/>
      <c r="UJ39" s="28"/>
      <c r="UK39" s="28"/>
      <c r="UL39" s="28"/>
      <c r="UM39" s="28"/>
      <c r="UN39" s="28"/>
      <c r="UO39" s="28"/>
      <c r="UP39" s="28"/>
      <c r="UQ39" s="28"/>
      <c r="UR39" s="28"/>
      <c r="US39" s="28"/>
      <c r="UT39" s="28"/>
      <c r="UU39" s="28"/>
      <c r="UV39" s="28"/>
      <c r="UW39" s="28"/>
      <c r="UX39" s="28"/>
      <c r="UY39" s="28"/>
      <c r="UZ39" s="28"/>
      <c r="VA39" s="28"/>
      <c r="VB39" s="28"/>
      <c r="VC39" s="28"/>
      <c r="VD39" s="28"/>
      <c r="VE39" s="28"/>
      <c r="VF39" s="28"/>
      <c r="VG39" s="28"/>
      <c r="VH39" s="28"/>
      <c r="VI39" s="28"/>
      <c r="VJ39" s="28"/>
      <c r="VK39" s="28"/>
      <c r="VL39" s="28"/>
      <c r="VM39" s="28"/>
      <c r="VN39" s="28"/>
      <c r="VO39" s="28"/>
      <c r="VP39" s="28"/>
      <c r="VQ39" s="28"/>
      <c r="VR39" s="28"/>
      <c r="VS39" s="28"/>
      <c r="VT39" s="28"/>
      <c r="VU39" s="28"/>
      <c r="VV39" s="28"/>
      <c r="VW39" s="28"/>
      <c r="VX39" s="28"/>
      <c r="VY39" s="28"/>
      <c r="VZ39" s="28"/>
      <c r="WA39" s="28"/>
      <c r="WB39" s="28"/>
      <c r="WC39" s="28"/>
      <c r="WD39" s="28"/>
      <c r="WE39" s="28"/>
      <c r="WF39" s="28"/>
      <c r="WG39" s="28"/>
      <c r="WH39" s="28"/>
      <c r="WI39" s="28"/>
      <c r="WJ39" s="28"/>
      <c r="WK39" s="28"/>
      <c r="WL39" s="28"/>
      <c r="WM39" s="28"/>
      <c r="WN39" s="28"/>
      <c r="WO39" s="28"/>
      <c r="WP39" s="28"/>
      <c r="WQ39" s="28"/>
      <c r="WR39" s="28"/>
      <c r="WS39" s="28"/>
      <c r="WT39" s="28"/>
      <c r="WU39" s="28"/>
      <c r="WV39" s="28"/>
      <c r="WW39" s="28"/>
      <c r="WX39" s="28"/>
      <c r="WY39" s="28"/>
      <c r="WZ39" s="28"/>
      <c r="XA39" s="28"/>
      <c r="XB39" s="28"/>
      <c r="XC39" s="28"/>
      <c r="XD39" s="28"/>
      <c r="XE39" s="28"/>
      <c r="XF39" s="28"/>
      <c r="XG39" s="28"/>
      <c r="XH39" s="28"/>
      <c r="XI39" s="28"/>
      <c r="XJ39" s="28"/>
      <c r="XK39" s="28"/>
      <c r="XL39" s="28"/>
      <c r="XM39" s="28"/>
      <c r="XN39" s="28"/>
      <c r="XO39" s="28"/>
      <c r="XP39" s="28"/>
      <c r="XQ39" s="28"/>
      <c r="XR39" s="28"/>
      <c r="XS39" s="28"/>
      <c r="XT39" s="28"/>
      <c r="XU39" s="28"/>
      <c r="XV39" s="28"/>
      <c r="XW39" s="28"/>
      <c r="XX39" s="28"/>
      <c r="XY39" s="28"/>
      <c r="XZ39" s="28"/>
      <c r="YA39" s="28"/>
      <c r="YB39" s="28"/>
      <c r="YC39" s="28"/>
      <c r="YD39" s="28"/>
      <c r="YE39" s="28"/>
      <c r="YF39" s="28"/>
      <c r="YG39" s="28"/>
      <c r="YH39" s="28"/>
      <c r="YI39" s="28"/>
      <c r="YJ39" s="28"/>
      <c r="YK39" s="28"/>
      <c r="YL39" s="28"/>
      <c r="YM39" s="28"/>
      <c r="YN39" s="28"/>
      <c r="YO39" s="28"/>
      <c r="YP39" s="28"/>
      <c r="YQ39" s="28"/>
      <c r="YR39" s="28"/>
      <c r="YS39" s="28"/>
      <c r="YT39" s="28"/>
      <c r="YU39" s="28"/>
      <c r="YV39" s="28"/>
      <c r="YW39" s="28"/>
      <c r="YX39" s="28"/>
      <c r="YY39" s="28"/>
      <c r="YZ39" s="28"/>
      <c r="ZA39" s="28"/>
      <c r="ZB39" s="28"/>
      <c r="ZC39" s="28"/>
      <c r="ZD39" s="28"/>
      <c r="ZE39" s="28"/>
      <c r="ZF39" s="28"/>
      <c r="ZG39" s="28"/>
      <c r="ZH39" s="28"/>
      <c r="ZI39" s="28"/>
      <c r="ZJ39" s="28"/>
      <c r="ZK39" s="28"/>
      <c r="ZL39" s="28"/>
      <c r="ZM39" s="28"/>
      <c r="ZN39" s="28"/>
      <c r="ZO39" s="28"/>
      <c r="ZP39" s="28"/>
      <c r="ZQ39" s="28"/>
      <c r="ZR39" s="28"/>
      <c r="ZS39" s="28"/>
      <c r="ZT39" s="28"/>
      <c r="ZU39" s="28"/>
      <c r="ZV39" s="28"/>
      <c r="ZW39" s="28"/>
      <c r="ZX39" s="28"/>
      <c r="ZY39" s="28"/>
      <c r="ZZ39" s="28"/>
      <c r="AAA39" s="28"/>
      <c r="AAB39" s="28"/>
      <c r="AAC39" s="28"/>
      <c r="AAD39" s="28"/>
      <c r="AAE39" s="28"/>
      <c r="AAF39" s="28"/>
      <c r="AAG39" s="28"/>
      <c r="AAH39" s="28"/>
      <c r="AAI39" s="28"/>
      <c r="AAJ39" s="28"/>
      <c r="AAK39" s="28"/>
      <c r="AAL39" s="28"/>
      <c r="AAM39" s="28"/>
      <c r="AAN39" s="28"/>
      <c r="AAO39" s="28"/>
      <c r="AAP39" s="28"/>
      <c r="AAQ39" s="28"/>
      <c r="AAR39" s="28"/>
      <c r="AAS39" s="28"/>
      <c r="AAT39" s="28"/>
      <c r="AAU39" s="28"/>
      <c r="AAV39" s="28"/>
      <c r="AAW39" s="28"/>
      <c r="AAX39" s="28"/>
      <c r="AAY39" s="28"/>
      <c r="AAZ39" s="28"/>
      <c r="ABA39" s="28"/>
      <c r="ABB39" s="28"/>
      <c r="ABC39" s="28"/>
      <c r="ABD39" s="28"/>
      <c r="ABE39" s="28"/>
      <c r="ABF39" s="28"/>
      <c r="ABG39" s="28"/>
      <c r="ABH39" s="28"/>
      <c r="ABI39" s="28"/>
      <c r="ABJ39" s="28"/>
      <c r="ABK39" s="28"/>
      <c r="ABL39" s="28"/>
      <c r="ABM39" s="28"/>
      <c r="ABN39" s="28"/>
      <c r="ABO39" s="28"/>
      <c r="ABP39" s="28"/>
      <c r="ABQ39" s="28"/>
      <c r="ABR39" s="28"/>
      <c r="ABS39" s="28"/>
      <c r="ABT39" s="28"/>
      <c r="ABU39" s="28"/>
      <c r="ABV39" s="28"/>
      <c r="ABW39" s="28"/>
      <c r="ABX39" s="28"/>
      <c r="ABY39" s="28"/>
      <c r="ABZ39" s="28"/>
      <c r="ACA39" s="28"/>
      <c r="ACB39" s="28"/>
      <c r="ACC39" s="28"/>
      <c r="ACD39" s="28"/>
      <c r="ACE39" s="28"/>
      <c r="ACF39" s="28"/>
      <c r="ACG39" s="28"/>
      <c r="ACH39" s="28"/>
      <c r="ACI39" s="28"/>
      <c r="ACJ39" s="28"/>
      <c r="ACK39" s="28"/>
      <c r="ACL39" s="28"/>
      <c r="ACM39" s="28"/>
      <c r="ACN39" s="28"/>
      <c r="ACO39" s="28"/>
      <c r="ACP39" s="28"/>
      <c r="ACQ39" s="28"/>
      <c r="ACR39" s="28"/>
      <c r="ACS39" s="28"/>
      <c r="ACT39" s="28"/>
      <c r="ACU39" s="28"/>
      <c r="ACV39" s="28"/>
      <c r="ACW39" s="28"/>
      <c r="ACX39" s="28"/>
      <c r="ACY39" s="28"/>
      <c r="ACZ39" s="28"/>
      <c r="ADA39" s="28"/>
      <c r="ADB39" s="28"/>
      <c r="ADC39" s="28"/>
      <c r="ADD39" s="28"/>
      <c r="ADE39" s="28"/>
      <c r="ADF39" s="28"/>
      <c r="ADG39" s="28"/>
      <c r="ADH39" s="28"/>
      <c r="ADI39" s="28"/>
      <c r="ADJ39" s="28"/>
      <c r="ADK39" s="28"/>
      <c r="ADL39" s="28"/>
      <c r="ADM39" s="28"/>
      <c r="ADN39" s="28"/>
      <c r="ADO39" s="28"/>
      <c r="ADP39" s="28"/>
      <c r="ADQ39" s="28"/>
      <c r="ADR39" s="28"/>
      <c r="ADS39" s="28"/>
      <c r="ADT39" s="28"/>
      <c r="ADU39" s="28"/>
      <c r="ADV39" s="28"/>
      <c r="ADW39" s="28"/>
      <c r="ADX39" s="28"/>
      <c r="ADY39" s="28"/>
      <c r="ADZ39" s="28"/>
      <c r="AEA39" s="28"/>
      <c r="AEB39" s="28"/>
      <c r="AEC39" s="28"/>
      <c r="AED39" s="28"/>
      <c r="AEE39" s="28"/>
      <c r="AEF39" s="28"/>
      <c r="AEG39" s="28"/>
      <c r="AEH39" s="28"/>
      <c r="AEI39" s="28"/>
      <c r="AEJ39" s="28"/>
      <c r="AEK39" s="28"/>
      <c r="AEL39" s="28"/>
      <c r="AEM39" s="28"/>
      <c r="AEN39" s="28"/>
      <c r="AEO39" s="28"/>
      <c r="AEP39" s="28"/>
      <c r="AEQ39" s="28"/>
      <c r="AER39" s="28"/>
      <c r="AES39" s="28"/>
      <c r="AET39" s="28"/>
      <c r="AEU39" s="28"/>
      <c r="AEV39" s="28"/>
      <c r="AEW39" s="28"/>
      <c r="AEX39" s="28"/>
      <c r="AEY39" s="28"/>
      <c r="AEZ39" s="28"/>
      <c r="AFA39" s="28"/>
      <c r="AFB39" s="28"/>
      <c r="AFC39" s="28"/>
      <c r="AFD39" s="28"/>
      <c r="AFE39" s="28"/>
      <c r="AFF39" s="28"/>
      <c r="AFG39" s="28"/>
      <c r="AFH39" s="28"/>
      <c r="AFI39" s="28"/>
      <c r="AFJ39" s="28"/>
      <c r="AFK39" s="28"/>
      <c r="AFL39" s="28"/>
      <c r="AFM39" s="28"/>
      <c r="AFN39" s="28"/>
      <c r="AFO39" s="28"/>
    </row>
    <row r="40" spans="1:847" ht="28.05" customHeight="1">
      <c r="A40" s="457"/>
      <c r="B40" s="44"/>
      <c r="C40" s="472" t="s">
        <v>49</v>
      </c>
      <c r="D40" s="349"/>
      <c r="E40" s="473" t="b">
        <v>0</v>
      </c>
      <c r="F40" s="626">
        <f t="shared" si="5"/>
        <v>0</v>
      </c>
      <c r="G40" s="626">
        <f t="shared" si="6"/>
        <v>0</v>
      </c>
      <c r="H40" s="44" t="s">
        <v>453</v>
      </c>
      <c r="I40" s="542">
        <v>100</v>
      </c>
      <c r="J40" s="502" t="s">
        <v>334</v>
      </c>
      <c r="K40" s="463">
        <f t="shared" si="1"/>
        <v>0</v>
      </c>
      <c r="L40" s="464" t="str">
        <f t="shared" si="4"/>
        <v/>
      </c>
      <c r="M40" s="335">
        <v>260</v>
      </c>
      <c r="N40" s="245" t="s">
        <v>138</v>
      </c>
      <c r="O40" s="246">
        <f>(G40/0.07688)/110.24*M40</f>
        <v>0</v>
      </c>
      <c r="P40" s="247" t="s">
        <v>285</v>
      </c>
      <c r="Q40" s="246">
        <v>0.16300000000000001</v>
      </c>
      <c r="R40" s="246" t="s">
        <v>150</v>
      </c>
      <c r="S40" s="246">
        <f>G40*39.46*Q40</f>
        <v>0</v>
      </c>
      <c r="T40" s="245" t="s">
        <v>277</v>
      </c>
      <c r="U40" s="246"/>
      <c r="V40" s="246"/>
      <c r="W40" s="246"/>
      <c r="X40" s="245"/>
      <c r="Y40" s="246">
        <f t="shared" si="2"/>
        <v>0</v>
      </c>
      <c r="Z40" s="246"/>
      <c r="AA40" s="248">
        <f t="shared" si="3"/>
        <v>0</v>
      </c>
    </row>
    <row r="41" spans="1:847" s="6" customFormat="1" ht="28.05" customHeight="1">
      <c r="A41" s="450"/>
      <c r="B41" s="35"/>
      <c r="C41" s="474" t="s">
        <v>172</v>
      </c>
      <c r="D41" s="350"/>
      <c r="E41" s="452" t="b">
        <v>0</v>
      </c>
      <c r="F41" s="629">
        <f t="shared" si="5"/>
        <v>0</v>
      </c>
      <c r="G41" s="629">
        <f t="shared" si="6"/>
        <v>0</v>
      </c>
      <c r="H41" s="35" t="s">
        <v>453</v>
      </c>
      <c r="I41" s="542">
        <v>100</v>
      </c>
      <c r="J41" s="543" t="s">
        <v>334</v>
      </c>
      <c r="K41" s="456">
        <f t="shared" si="1"/>
        <v>0</v>
      </c>
      <c r="L41" s="422" t="str">
        <f t="shared" si="4"/>
        <v/>
      </c>
      <c r="M41" s="335">
        <v>2.63</v>
      </c>
      <c r="N41" s="245" t="s">
        <v>142</v>
      </c>
      <c r="O41" s="246">
        <f>(22/5.68)*G41*M41</f>
        <v>0</v>
      </c>
      <c r="P41" s="247" t="s">
        <v>146</v>
      </c>
      <c r="Q41" s="246">
        <v>304.52</v>
      </c>
      <c r="R41" s="246" t="s">
        <v>138</v>
      </c>
      <c r="S41" s="246">
        <f>(G41*0.15875)*Q41</f>
        <v>0</v>
      </c>
      <c r="T41" s="245" t="s">
        <v>139</v>
      </c>
      <c r="U41" s="246">
        <v>3.52</v>
      </c>
      <c r="V41" s="246" t="s">
        <v>150</v>
      </c>
      <c r="W41" s="246">
        <f>(G41/221.7)*545*U41</f>
        <v>0</v>
      </c>
      <c r="X41" s="245" t="s">
        <v>183</v>
      </c>
      <c r="Y41" s="246">
        <f>O41+S41+W41</f>
        <v>0</v>
      </c>
      <c r="Z41" s="246"/>
      <c r="AA41" s="248">
        <f t="shared" si="3"/>
        <v>0</v>
      </c>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c r="IV41" s="28"/>
      <c r="IW41" s="28"/>
      <c r="IX41" s="28"/>
      <c r="IY41" s="28"/>
      <c r="IZ41" s="28"/>
      <c r="JA41" s="28"/>
      <c r="JB41" s="28"/>
      <c r="JC41" s="28"/>
      <c r="JD41" s="28"/>
      <c r="JE41" s="28"/>
      <c r="JF41" s="28"/>
      <c r="JG41" s="28"/>
      <c r="JH41" s="28"/>
      <c r="JI41" s="28"/>
      <c r="JJ41" s="28"/>
      <c r="JK41" s="28"/>
      <c r="JL41" s="28"/>
      <c r="JM41" s="28"/>
      <c r="JN41" s="28"/>
      <c r="JO41" s="28"/>
      <c r="JP41" s="28"/>
      <c r="JQ41" s="28"/>
      <c r="JR41" s="28"/>
      <c r="JS41" s="28"/>
      <c r="JT41" s="28"/>
      <c r="JU41" s="28"/>
      <c r="JV41" s="28"/>
      <c r="JW41" s="28"/>
      <c r="JX41" s="28"/>
      <c r="JY41" s="28"/>
      <c r="JZ41" s="28"/>
      <c r="KA41" s="28"/>
      <c r="KB41" s="28"/>
      <c r="KC41" s="28"/>
      <c r="KD41" s="28"/>
      <c r="KE41" s="28"/>
      <c r="KF41" s="28"/>
      <c r="KG41" s="28"/>
      <c r="KH41" s="28"/>
      <c r="KI41" s="28"/>
      <c r="KJ41" s="28"/>
      <c r="KK41" s="28"/>
      <c r="KL41" s="28"/>
      <c r="KM41" s="28"/>
      <c r="KN41" s="28"/>
      <c r="KO41" s="28"/>
      <c r="KP41" s="28"/>
      <c r="KQ41" s="28"/>
      <c r="KR41" s="28"/>
      <c r="KS41" s="28"/>
      <c r="KT41" s="28"/>
      <c r="KU41" s="28"/>
      <c r="KV41" s="28"/>
      <c r="KW41" s="28"/>
      <c r="KX41" s="28"/>
      <c r="KY41" s="28"/>
      <c r="KZ41" s="28"/>
      <c r="LA41" s="28"/>
      <c r="LB41" s="28"/>
      <c r="LC41" s="28"/>
      <c r="LD41" s="28"/>
      <c r="LE41" s="28"/>
      <c r="LF41" s="28"/>
      <c r="LG41" s="28"/>
      <c r="LH41" s="28"/>
      <c r="LI41" s="28"/>
      <c r="LJ41" s="28"/>
      <c r="LK41" s="28"/>
      <c r="LL41" s="28"/>
      <c r="LM41" s="28"/>
      <c r="LN41" s="28"/>
      <c r="LO41" s="28"/>
      <c r="LP41" s="28"/>
      <c r="LQ41" s="28"/>
      <c r="LR41" s="28"/>
      <c r="LS41" s="28"/>
      <c r="LT41" s="28"/>
      <c r="LU41" s="28"/>
      <c r="LV41" s="28"/>
      <c r="LW41" s="28"/>
      <c r="LX41" s="28"/>
      <c r="LY41" s="28"/>
      <c r="LZ41" s="28"/>
      <c r="MA41" s="28"/>
      <c r="MB41" s="28"/>
      <c r="MC41" s="28"/>
      <c r="MD41" s="28"/>
      <c r="ME41" s="28"/>
      <c r="MF41" s="28"/>
      <c r="MG41" s="28"/>
      <c r="MH41" s="28"/>
      <c r="MI41" s="28"/>
      <c r="MJ41" s="28"/>
      <c r="MK41" s="28"/>
      <c r="ML41" s="28"/>
      <c r="MM41" s="28"/>
      <c r="MN41" s="28"/>
      <c r="MO41" s="28"/>
      <c r="MP41" s="28"/>
      <c r="MQ41" s="28"/>
      <c r="MR41" s="28"/>
      <c r="MS41" s="28"/>
      <c r="MT41" s="28"/>
      <c r="MU41" s="28"/>
      <c r="MV41" s="28"/>
      <c r="MW41" s="28"/>
      <c r="MX41" s="28"/>
      <c r="MY41" s="28"/>
      <c r="MZ41" s="28"/>
      <c r="NA41" s="28"/>
      <c r="NB41" s="28"/>
      <c r="NC41" s="28"/>
      <c r="ND41" s="28"/>
      <c r="NE41" s="28"/>
      <c r="NF41" s="28"/>
      <c r="NG41" s="28"/>
      <c r="NH41" s="28"/>
      <c r="NI41" s="28"/>
      <c r="NJ41" s="28"/>
      <c r="NK41" s="28"/>
      <c r="NL41" s="28"/>
      <c r="NM41" s="28"/>
      <c r="NN41" s="28"/>
      <c r="NO41" s="28"/>
      <c r="NP41" s="28"/>
      <c r="NQ41" s="28"/>
      <c r="NR41" s="28"/>
      <c r="NS41" s="28"/>
      <c r="NT41" s="28"/>
      <c r="NU41" s="28"/>
      <c r="NV41" s="28"/>
      <c r="NW41" s="28"/>
      <c r="NX41" s="28"/>
      <c r="NY41" s="28"/>
      <c r="NZ41" s="28"/>
      <c r="OA41" s="28"/>
      <c r="OB41" s="28"/>
      <c r="OC41" s="28"/>
      <c r="OD41" s="28"/>
      <c r="OE41" s="28"/>
      <c r="OF41" s="28"/>
      <c r="OG41" s="28"/>
      <c r="OH41" s="28"/>
      <c r="OI41" s="28"/>
      <c r="OJ41" s="28"/>
      <c r="OK41" s="28"/>
      <c r="OL41" s="28"/>
      <c r="OM41" s="28"/>
      <c r="ON41" s="28"/>
      <c r="OO41" s="28"/>
      <c r="OP41" s="28"/>
      <c r="OQ41" s="28"/>
      <c r="OR41" s="28"/>
      <c r="OS41" s="28"/>
      <c r="OT41" s="28"/>
      <c r="OU41" s="28"/>
      <c r="OV41" s="28"/>
      <c r="OW41" s="28"/>
      <c r="OX41" s="28"/>
      <c r="OY41" s="28"/>
      <c r="OZ41" s="28"/>
      <c r="PA41" s="28"/>
      <c r="PB41" s="28"/>
      <c r="PC41" s="28"/>
      <c r="PD41" s="28"/>
      <c r="PE41" s="28"/>
      <c r="PF41" s="28"/>
      <c r="PG41" s="28"/>
      <c r="PH41" s="28"/>
      <c r="PI41" s="28"/>
      <c r="PJ41" s="28"/>
      <c r="PK41" s="28"/>
      <c r="PL41" s="28"/>
      <c r="PM41" s="28"/>
      <c r="PN41" s="28"/>
      <c r="PO41" s="28"/>
      <c r="PP41" s="28"/>
      <c r="PQ41" s="28"/>
      <c r="PR41" s="28"/>
      <c r="PS41" s="28"/>
      <c r="PT41" s="28"/>
      <c r="PU41" s="28"/>
      <c r="PV41" s="28"/>
      <c r="PW41" s="28"/>
      <c r="PX41" s="28"/>
      <c r="PY41" s="28"/>
      <c r="PZ41" s="28"/>
      <c r="QA41" s="28"/>
      <c r="QB41" s="28"/>
      <c r="QC41" s="28"/>
      <c r="QD41" s="28"/>
      <c r="QE41" s="28"/>
      <c r="QF41" s="28"/>
      <c r="QG41" s="28"/>
      <c r="QH41" s="28"/>
      <c r="QI41" s="28"/>
      <c r="QJ41" s="28"/>
      <c r="QK41" s="28"/>
      <c r="QL41" s="28"/>
      <c r="QM41" s="28"/>
      <c r="QN41" s="28"/>
      <c r="QO41" s="28"/>
      <c r="QP41" s="28"/>
      <c r="QQ41" s="28"/>
      <c r="QR41" s="28"/>
      <c r="QS41" s="28"/>
      <c r="QT41" s="28"/>
      <c r="QU41" s="28"/>
      <c r="QV41" s="28"/>
      <c r="QW41" s="28"/>
      <c r="QX41" s="28"/>
      <c r="QY41" s="28"/>
      <c r="QZ41" s="28"/>
      <c r="RA41" s="28"/>
      <c r="RB41" s="28"/>
      <c r="RC41" s="28"/>
      <c r="RD41" s="28"/>
      <c r="RE41" s="28"/>
      <c r="RF41" s="28"/>
      <c r="RG41" s="28"/>
      <c r="RH41" s="28"/>
      <c r="RI41" s="28"/>
      <c r="RJ41" s="28"/>
      <c r="RK41" s="28"/>
      <c r="RL41" s="28"/>
      <c r="RM41" s="28"/>
      <c r="RN41" s="28"/>
      <c r="RO41" s="28"/>
      <c r="RP41" s="28"/>
      <c r="RQ41" s="28"/>
      <c r="RR41" s="28"/>
      <c r="RS41" s="28"/>
      <c r="RT41" s="28"/>
      <c r="RU41" s="28"/>
      <c r="RV41" s="28"/>
      <c r="RW41" s="28"/>
      <c r="RX41" s="28"/>
      <c r="RY41" s="28"/>
      <c r="RZ41" s="28"/>
      <c r="SA41" s="28"/>
      <c r="SB41" s="28"/>
      <c r="SC41" s="28"/>
      <c r="SD41" s="28"/>
      <c r="SE41" s="28"/>
      <c r="SF41" s="28"/>
      <c r="SG41" s="28"/>
      <c r="SH41" s="28"/>
      <c r="SI41" s="28"/>
      <c r="SJ41" s="28"/>
      <c r="SK41" s="28"/>
      <c r="SL41" s="28"/>
      <c r="SM41" s="28"/>
      <c r="SN41" s="28"/>
      <c r="SO41" s="28"/>
      <c r="SP41" s="28"/>
      <c r="SQ41" s="28"/>
      <c r="SR41" s="28"/>
      <c r="SS41" s="28"/>
      <c r="ST41" s="28"/>
      <c r="SU41" s="28"/>
      <c r="SV41" s="28"/>
      <c r="SW41" s="28"/>
      <c r="SX41" s="28"/>
      <c r="SY41" s="28"/>
      <c r="SZ41" s="28"/>
      <c r="TA41" s="28"/>
      <c r="TB41" s="28"/>
      <c r="TC41" s="28"/>
      <c r="TD41" s="28"/>
      <c r="TE41" s="28"/>
      <c r="TF41" s="28"/>
      <c r="TG41" s="28"/>
      <c r="TH41" s="28"/>
      <c r="TI41" s="28"/>
      <c r="TJ41" s="28"/>
      <c r="TK41" s="28"/>
      <c r="TL41" s="28"/>
      <c r="TM41" s="28"/>
      <c r="TN41" s="28"/>
      <c r="TO41" s="28"/>
      <c r="TP41" s="28"/>
      <c r="TQ41" s="28"/>
      <c r="TR41" s="28"/>
      <c r="TS41" s="28"/>
      <c r="TT41" s="28"/>
      <c r="TU41" s="28"/>
      <c r="TV41" s="28"/>
      <c r="TW41" s="28"/>
      <c r="TX41" s="28"/>
      <c r="TY41" s="28"/>
      <c r="TZ41" s="28"/>
      <c r="UA41" s="28"/>
      <c r="UB41" s="28"/>
      <c r="UC41" s="28"/>
      <c r="UD41" s="28"/>
      <c r="UE41" s="28"/>
      <c r="UF41" s="28"/>
      <c r="UG41" s="28"/>
      <c r="UH41" s="28"/>
      <c r="UI41" s="28"/>
      <c r="UJ41" s="28"/>
      <c r="UK41" s="28"/>
      <c r="UL41" s="28"/>
      <c r="UM41" s="28"/>
      <c r="UN41" s="28"/>
      <c r="UO41" s="28"/>
      <c r="UP41" s="28"/>
      <c r="UQ41" s="28"/>
      <c r="UR41" s="28"/>
      <c r="US41" s="28"/>
      <c r="UT41" s="28"/>
      <c r="UU41" s="28"/>
      <c r="UV41" s="28"/>
      <c r="UW41" s="28"/>
      <c r="UX41" s="28"/>
      <c r="UY41" s="28"/>
      <c r="UZ41" s="28"/>
      <c r="VA41" s="28"/>
      <c r="VB41" s="28"/>
      <c r="VC41" s="28"/>
      <c r="VD41" s="28"/>
      <c r="VE41" s="28"/>
      <c r="VF41" s="28"/>
      <c r="VG41" s="28"/>
      <c r="VH41" s="28"/>
      <c r="VI41" s="28"/>
      <c r="VJ41" s="28"/>
      <c r="VK41" s="28"/>
      <c r="VL41" s="28"/>
      <c r="VM41" s="28"/>
      <c r="VN41" s="28"/>
      <c r="VO41" s="28"/>
      <c r="VP41" s="28"/>
      <c r="VQ41" s="28"/>
      <c r="VR41" s="28"/>
      <c r="VS41" s="28"/>
      <c r="VT41" s="28"/>
      <c r="VU41" s="28"/>
      <c r="VV41" s="28"/>
      <c r="VW41" s="28"/>
      <c r="VX41" s="28"/>
      <c r="VY41" s="28"/>
      <c r="VZ41" s="28"/>
      <c r="WA41" s="28"/>
      <c r="WB41" s="28"/>
      <c r="WC41" s="28"/>
      <c r="WD41" s="28"/>
      <c r="WE41" s="28"/>
      <c r="WF41" s="28"/>
      <c r="WG41" s="28"/>
      <c r="WH41" s="28"/>
      <c r="WI41" s="28"/>
      <c r="WJ41" s="28"/>
      <c r="WK41" s="28"/>
      <c r="WL41" s="28"/>
      <c r="WM41" s="28"/>
      <c r="WN41" s="28"/>
      <c r="WO41" s="28"/>
      <c r="WP41" s="28"/>
      <c r="WQ41" s="28"/>
      <c r="WR41" s="28"/>
      <c r="WS41" s="28"/>
      <c r="WT41" s="28"/>
      <c r="WU41" s="28"/>
      <c r="WV41" s="28"/>
      <c r="WW41" s="28"/>
      <c r="WX41" s="28"/>
      <c r="WY41" s="28"/>
      <c r="WZ41" s="28"/>
      <c r="XA41" s="28"/>
      <c r="XB41" s="28"/>
      <c r="XC41" s="28"/>
      <c r="XD41" s="28"/>
      <c r="XE41" s="28"/>
      <c r="XF41" s="28"/>
      <c r="XG41" s="28"/>
      <c r="XH41" s="28"/>
      <c r="XI41" s="28"/>
      <c r="XJ41" s="28"/>
      <c r="XK41" s="28"/>
      <c r="XL41" s="28"/>
      <c r="XM41" s="28"/>
      <c r="XN41" s="28"/>
      <c r="XO41" s="28"/>
      <c r="XP41" s="28"/>
      <c r="XQ41" s="28"/>
      <c r="XR41" s="28"/>
      <c r="XS41" s="28"/>
      <c r="XT41" s="28"/>
      <c r="XU41" s="28"/>
      <c r="XV41" s="28"/>
      <c r="XW41" s="28"/>
      <c r="XX41" s="28"/>
      <c r="XY41" s="28"/>
      <c r="XZ41" s="28"/>
      <c r="YA41" s="28"/>
      <c r="YB41" s="28"/>
      <c r="YC41" s="28"/>
      <c r="YD41" s="28"/>
      <c r="YE41" s="28"/>
      <c r="YF41" s="28"/>
      <c r="YG41" s="28"/>
      <c r="YH41" s="28"/>
      <c r="YI41" s="28"/>
      <c r="YJ41" s="28"/>
      <c r="YK41" s="28"/>
      <c r="YL41" s="28"/>
      <c r="YM41" s="28"/>
      <c r="YN41" s="28"/>
      <c r="YO41" s="28"/>
      <c r="YP41" s="28"/>
      <c r="YQ41" s="28"/>
      <c r="YR41" s="28"/>
      <c r="YS41" s="28"/>
      <c r="YT41" s="28"/>
      <c r="YU41" s="28"/>
      <c r="YV41" s="28"/>
      <c r="YW41" s="28"/>
      <c r="YX41" s="28"/>
      <c r="YY41" s="28"/>
      <c r="YZ41" s="28"/>
      <c r="ZA41" s="28"/>
      <c r="ZB41" s="28"/>
      <c r="ZC41" s="28"/>
      <c r="ZD41" s="28"/>
      <c r="ZE41" s="28"/>
      <c r="ZF41" s="28"/>
      <c r="ZG41" s="28"/>
      <c r="ZH41" s="28"/>
      <c r="ZI41" s="28"/>
      <c r="ZJ41" s="28"/>
      <c r="ZK41" s="28"/>
      <c r="ZL41" s="28"/>
      <c r="ZM41" s="28"/>
      <c r="ZN41" s="28"/>
      <c r="ZO41" s="28"/>
      <c r="ZP41" s="28"/>
      <c r="ZQ41" s="28"/>
      <c r="ZR41" s="28"/>
      <c r="ZS41" s="28"/>
      <c r="ZT41" s="28"/>
      <c r="ZU41" s="28"/>
      <c r="ZV41" s="28"/>
      <c r="ZW41" s="28"/>
      <c r="ZX41" s="28"/>
      <c r="ZY41" s="28"/>
      <c r="ZZ41" s="28"/>
      <c r="AAA41" s="28"/>
      <c r="AAB41" s="28"/>
      <c r="AAC41" s="28"/>
      <c r="AAD41" s="28"/>
      <c r="AAE41" s="28"/>
      <c r="AAF41" s="28"/>
      <c r="AAG41" s="28"/>
      <c r="AAH41" s="28"/>
      <c r="AAI41" s="28"/>
      <c r="AAJ41" s="28"/>
      <c r="AAK41" s="28"/>
      <c r="AAL41" s="28"/>
      <c r="AAM41" s="28"/>
      <c r="AAN41" s="28"/>
      <c r="AAO41" s="28"/>
      <c r="AAP41" s="28"/>
      <c r="AAQ41" s="28"/>
      <c r="AAR41" s="28"/>
      <c r="AAS41" s="28"/>
      <c r="AAT41" s="28"/>
      <c r="AAU41" s="28"/>
      <c r="AAV41" s="28"/>
      <c r="AAW41" s="28"/>
      <c r="AAX41" s="28"/>
      <c r="AAY41" s="28"/>
      <c r="AAZ41" s="28"/>
      <c r="ABA41" s="28"/>
      <c r="ABB41" s="28"/>
      <c r="ABC41" s="28"/>
      <c r="ABD41" s="28"/>
      <c r="ABE41" s="28"/>
      <c r="ABF41" s="28"/>
      <c r="ABG41" s="28"/>
      <c r="ABH41" s="28"/>
      <c r="ABI41" s="28"/>
      <c r="ABJ41" s="28"/>
      <c r="ABK41" s="28"/>
      <c r="ABL41" s="28"/>
      <c r="ABM41" s="28"/>
      <c r="ABN41" s="28"/>
      <c r="ABO41" s="28"/>
      <c r="ABP41" s="28"/>
      <c r="ABQ41" s="28"/>
      <c r="ABR41" s="28"/>
      <c r="ABS41" s="28"/>
      <c r="ABT41" s="28"/>
      <c r="ABU41" s="28"/>
      <c r="ABV41" s="28"/>
      <c r="ABW41" s="28"/>
      <c r="ABX41" s="28"/>
      <c r="ABY41" s="28"/>
      <c r="ABZ41" s="28"/>
      <c r="ACA41" s="28"/>
      <c r="ACB41" s="28"/>
      <c r="ACC41" s="28"/>
      <c r="ACD41" s="28"/>
      <c r="ACE41" s="28"/>
      <c r="ACF41" s="28"/>
      <c r="ACG41" s="28"/>
      <c r="ACH41" s="28"/>
      <c r="ACI41" s="28"/>
      <c r="ACJ41" s="28"/>
      <c r="ACK41" s="28"/>
      <c r="ACL41" s="28"/>
      <c r="ACM41" s="28"/>
      <c r="ACN41" s="28"/>
      <c r="ACO41" s="28"/>
      <c r="ACP41" s="28"/>
      <c r="ACQ41" s="28"/>
      <c r="ACR41" s="28"/>
      <c r="ACS41" s="28"/>
      <c r="ACT41" s="28"/>
      <c r="ACU41" s="28"/>
      <c r="ACV41" s="28"/>
      <c r="ACW41" s="28"/>
      <c r="ACX41" s="28"/>
      <c r="ACY41" s="28"/>
      <c r="ACZ41" s="28"/>
      <c r="ADA41" s="28"/>
      <c r="ADB41" s="28"/>
      <c r="ADC41" s="28"/>
      <c r="ADD41" s="28"/>
      <c r="ADE41" s="28"/>
      <c r="ADF41" s="28"/>
      <c r="ADG41" s="28"/>
      <c r="ADH41" s="28"/>
      <c r="ADI41" s="28"/>
      <c r="ADJ41" s="28"/>
      <c r="ADK41" s="28"/>
      <c r="ADL41" s="28"/>
      <c r="ADM41" s="28"/>
      <c r="ADN41" s="28"/>
      <c r="ADO41" s="28"/>
      <c r="ADP41" s="28"/>
      <c r="ADQ41" s="28"/>
      <c r="ADR41" s="28"/>
      <c r="ADS41" s="28"/>
      <c r="ADT41" s="28"/>
      <c r="ADU41" s="28"/>
      <c r="ADV41" s="28"/>
      <c r="ADW41" s="28"/>
      <c r="ADX41" s="28"/>
      <c r="ADY41" s="28"/>
      <c r="ADZ41" s="28"/>
      <c r="AEA41" s="28"/>
      <c r="AEB41" s="28"/>
      <c r="AEC41" s="28"/>
      <c r="AED41" s="28"/>
      <c r="AEE41" s="28"/>
      <c r="AEF41" s="28"/>
      <c r="AEG41" s="28"/>
      <c r="AEH41" s="28"/>
      <c r="AEI41" s="28"/>
      <c r="AEJ41" s="28"/>
      <c r="AEK41" s="28"/>
      <c r="AEL41" s="28"/>
      <c r="AEM41" s="28"/>
      <c r="AEN41" s="28"/>
      <c r="AEO41" s="28"/>
      <c r="AEP41" s="28"/>
      <c r="AEQ41" s="28"/>
      <c r="AER41" s="28"/>
      <c r="AES41" s="28"/>
      <c r="AET41" s="28"/>
      <c r="AEU41" s="28"/>
      <c r="AEV41" s="28"/>
      <c r="AEW41" s="28"/>
      <c r="AEX41" s="28"/>
      <c r="AEY41" s="28"/>
      <c r="AEZ41" s="28"/>
      <c r="AFA41" s="28"/>
      <c r="AFB41" s="28"/>
      <c r="AFC41" s="28"/>
      <c r="AFD41" s="28"/>
      <c r="AFE41" s="28"/>
      <c r="AFF41" s="28"/>
      <c r="AFG41" s="28"/>
      <c r="AFH41" s="28"/>
      <c r="AFI41" s="28"/>
      <c r="AFJ41" s="28"/>
      <c r="AFK41" s="28"/>
      <c r="AFL41" s="28"/>
      <c r="AFM41" s="28"/>
      <c r="AFN41" s="28"/>
      <c r="AFO41" s="28"/>
    </row>
    <row r="42" spans="1:847" ht="28.05" customHeight="1">
      <c r="A42" s="457"/>
      <c r="B42" s="44"/>
      <c r="C42" s="472" t="s">
        <v>175</v>
      </c>
      <c r="D42" s="349"/>
      <c r="E42" s="473" t="b">
        <v>0</v>
      </c>
      <c r="F42" s="626">
        <f t="shared" si="5"/>
        <v>0</v>
      </c>
      <c r="G42" s="626">
        <f t="shared" si="6"/>
        <v>0</v>
      </c>
      <c r="H42" s="44" t="s">
        <v>453</v>
      </c>
      <c r="I42" s="542">
        <v>100</v>
      </c>
      <c r="J42" s="502" t="s">
        <v>334</v>
      </c>
      <c r="K42" s="463">
        <f t="shared" si="1"/>
        <v>0</v>
      </c>
      <c r="L42" s="464" t="str">
        <f t="shared" si="4"/>
        <v/>
      </c>
      <c r="M42" s="335">
        <v>2.63</v>
      </c>
      <c r="N42" s="245" t="s">
        <v>142</v>
      </c>
      <c r="O42" s="246">
        <f>(22/5.68)*G42*M42</f>
        <v>0</v>
      </c>
      <c r="P42" s="247" t="s">
        <v>146</v>
      </c>
      <c r="Q42" s="246">
        <v>250.4</v>
      </c>
      <c r="R42" s="246" t="s">
        <v>138</v>
      </c>
      <c r="S42" s="246">
        <f>(G42*0.15875)*Q42</f>
        <v>0</v>
      </c>
      <c r="T42" s="245" t="s">
        <v>139</v>
      </c>
      <c r="U42" s="246">
        <v>3.52</v>
      </c>
      <c r="V42" s="246" t="s">
        <v>150</v>
      </c>
      <c r="W42" s="246">
        <f>(G42/221.7)*545*U42</f>
        <v>0</v>
      </c>
      <c r="X42" s="250" t="s">
        <v>183</v>
      </c>
      <c r="Y42" s="246">
        <f t="shared" si="2"/>
        <v>0</v>
      </c>
      <c r="Z42" s="246"/>
      <c r="AA42" s="248">
        <f t="shared" si="3"/>
        <v>0</v>
      </c>
    </row>
    <row r="43" spans="1:847" s="6" customFormat="1" ht="28.05" customHeight="1">
      <c r="A43" s="450"/>
      <c r="B43" s="35"/>
      <c r="C43" s="474" t="s">
        <v>174</v>
      </c>
      <c r="D43" s="350"/>
      <c r="E43" s="452" t="b">
        <v>0</v>
      </c>
      <c r="F43" s="629">
        <f t="shared" si="5"/>
        <v>0</v>
      </c>
      <c r="G43" s="629">
        <f t="shared" si="6"/>
        <v>0</v>
      </c>
      <c r="H43" s="35" t="s">
        <v>453</v>
      </c>
      <c r="I43" s="542">
        <v>100</v>
      </c>
      <c r="J43" s="543" t="s">
        <v>334</v>
      </c>
      <c r="K43" s="456">
        <f t="shared" si="1"/>
        <v>0</v>
      </c>
      <c r="L43" s="422" t="str">
        <f t="shared" si="4"/>
        <v/>
      </c>
      <c r="M43" s="335">
        <v>2.63</v>
      </c>
      <c r="N43" s="245" t="s">
        <v>142</v>
      </c>
      <c r="O43" s="246">
        <f>(22/5.68)*G43*M43</f>
        <v>0</v>
      </c>
      <c r="P43" s="247" t="s">
        <v>146</v>
      </c>
      <c r="Q43" s="246">
        <v>304.52</v>
      </c>
      <c r="R43" s="246" t="s">
        <v>138</v>
      </c>
      <c r="S43" s="246">
        <f>(G43*0.2032)*Q43</f>
        <v>0</v>
      </c>
      <c r="T43" s="245" t="s">
        <v>139</v>
      </c>
      <c r="U43" s="246">
        <v>3.52</v>
      </c>
      <c r="V43" s="246" t="s">
        <v>150</v>
      </c>
      <c r="W43" s="246">
        <f>(G43/221.7)*545*U43</f>
        <v>0</v>
      </c>
      <c r="X43" s="250" t="s">
        <v>183</v>
      </c>
      <c r="Y43" s="246">
        <f t="shared" si="2"/>
        <v>0</v>
      </c>
      <c r="Z43" s="246"/>
      <c r="AA43" s="248">
        <f t="shared" si="3"/>
        <v>0</v>
      </c>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c r="IW43" s="28"/>
      <c r="IX43" s="28"/>
      <c r="IY43" s="28"/>
      <c r="IZ43" s="28"/>
      <c r="JA43" s="28"/>
      <c r="JB43" s="28"/>
      <c r="JC43" s="28"/>
      <c r="JD43" s="28"/>
      <c r="JE43" s="28"/>
      <c r="JF43" s="28"/>
      <c r="JG43" s="28"/>
      <c r="JH43" s="28"/>
      <c r="JI43" s="28"/>
      <c r="JJ43" s="28"/>
      <c r="JK43" s="28"/>
      <c r="JL43" s="28"/>
      <c r="JM43" s="28"/>
      <c r="JN43" s="28"/>
      <c r="JO43" s="28"/>
      <c r="JP43" s="28"/>
      <c r="JQ43" s="28"/>
      <c r="JR43" s="28"/>
      <c r="JS43" s="28"/>
      <c r="JT43" s="28"/>
      <c r="JU43" s="28"/>
      <c r="JV43" s="28"/>
      <c r="JW43" s="28"/>
      <c r="JX43" s="28"/>
      <c r="JY43" s="28"/>
      <c r="JZ43" s="28"/>
      <c r="KA43" s="28"/>
      <c r="KB43" s="28"/>
      <c r="KC43" s="28"/>
      <c r="KD43" s="28"/>
      <c r="KE43" s="28"/>
      <c r="KF43" s="28"/>
      <c r="KG43" s="28"/>
      <c r="KH43" s="28"/>
      <c r="KI43" s="28"/>
      <c r="KJ43" s="28"/>
      <c r="KK43" s="28"/>
      <c r="KL43" s="28"/>
      <c r="KM43" s="28"/>
      <c r="KN43" s="28"/>
      <c r="KO43" s="28"/>
      <c r="KP43" s="28"/>
      <c r="KQ43" s="28"/>
      <c r="KR43" s="28"/>
      <c r="KS43" s="28"/>
      <c r="KT43" s="28"/>
      <c r="KU43" s="28"/>
      <c r="KV43" s="28"/>
      <c r="KW43" s="28"/>
      <c r="KX43" s="28"/>
      <c r="KY43" s="28"/>
      <c r="KZ43" s="28"/>
      <c r="LA43" s="28"/>
      <c r="LB43" s="28"/>
      <c r="LC43" s="28"/>
      <c r="LD43" s="28"/>
      <c r="LE43" s="28"/>
      <c r="LF43" s="28"/>
      <c r="LG43" s="28"/>
      <c r="LH43" s="28"/>
      <c r="LI43" s="28"/>
      <c r="LJ43" s="28"/>
      <c r="LK43" s="28"/>
      <c r="LL43" s="28"/>
      <c r="LM43" s="28"/>
      <c r="LN43" s="28"/>
      <c r="LO43" s="28"/>
      <c r="LP43" s="28"/>
      <c r="LQ43" s="28"/>
      <c r="LR43" s="28"/>
      <c r="LS43" s="28"/>
      <c r="LT43" s="28"/>
      <c r="LU43" s="28"/>
      <c r="LV43" s="28"/>
      <c r="LW43" s="28"/>
      <c r="LX43" s="28"/>
      <c r="LY43" s="28"/>
      <c r="LZ43" s="28"/>
      <c r="MA43" s="28"/>
      <c r="MB43" s="28"/>
      <c r="MC43" s="28"/>
      <c r="MD43" s="28"/>
      <c r="ME43" s="28"/>
      <c r="MF43" s="28"/>
      <c r="MG43" s="28"/>
      <c r="MH43" s="28"/>
      <c r="MI43" s="28"/>
      <c r="MJ43" s="28"/>
      <c r="MK43" s="28"/>
      <c r="ML43" s="28"/>
      <c r="MM43" s="28"/>
      <c r="MN43" s="28"/>
      <c r="MO43" s="28"/>
      <c r="MP43" s="28"/>
      <c r="MQ43" s="28"/>
      <c r="MR43" s="28"/>
      <c r="MS43" s="28"/>
      <c r="MT43" s="28"/>
      <c r="MU43" s="28"/>
      <c r="MV43" s="28"/>
      <c r="MW43" s="28"/>
      <c r="MX43" s="28"/>
      <c r="MY43" s="28"/>
      <c r="MZ43" s="28"/>
      <c r="NA43" s="28"/>
      <c r="NB43" s="28"/>
      <c r="NC43" s="28"/>
      <c r="ND43" s="28"/>
      <c r="NE43" s="28"/>
      <c r="NF43" s="28"/>
      <c r="NG43" s="28"/>
      <c r="NH43" s="28"/>
      <c r="NI43" s="28"/>
      <c r="NJ43" s="28"/>
      <c r="NK43" s="28"/>
      <c r="NL43" s="28"/>
      <c r="NM43" s="28"/>
      <c r="NN43" s="28"/>
      <c r="NO43" s="28"/>
      <c r="NP43" s="28"/>
      <c r="NQ43" s="28"/>
      <c r="NR43" s="28"/>
      <c r="NS43" s="28"/>
      <c r="NT43" s="28"/>
      <c r="NU43" s="28"/>
      <c r="NV43" s="28"/>
      <c r="NW43" s="28"/>
      <c r="NX43" s="28"/>
      <c r="NY43" s="28"/>
      <c r="NZ43" s="28"/>
      <c r="OA43" s="28"/>
      <c r="OB43" s="28"/>
      <c r="OC43" s="28"/>
      <c r="OD43" s="28"/>
      <c r="OE43" s="28"/>
      <c r="OF43" s="28"/>
      <c r="OG43" s="28"/>
      <c r="OH43" s="28"/>
      <c r="OI43" s="28"/>
      <c r="OJ43" s="28"/>
      <c r="OK43" s="28"/>
      <c r="OL43" s="28"/>
      <c r="OM43" s="28"/>
      <c r="ON43" s="28"/>
      <c r="OO43" s="28"/>
      <c r="OP43" s="28"/>
      <c r="OQ43" s="28"/>
      <c r="OR43" s="28"/>
      <c r="OS43" s="28"/>
      <c r="OT43" s="28"/>
      <c r="OU43" s="28"/>
      <c r="OV43" s="28"/>
      <c r="OW43" s="28"/>
      <c r="OX43" s="28"/>
      <c r="OY43" s="28"/>
      <c r="OZ43" s="28"/>
      <c r="PA43" s="28"/>
      <c r="PB43" s="28"/>
      <c r="PC43" s="28"/>
      <c r="PD43" s="28"/>
      <c r="PE43" s="28"/>
      <c r="PF43" s="28"/>
      <c r="PG43" s="28"/>
      <c r="PH43" s="28"/>
      <c r="PI43" s="28"/>
      <c r="PJ43" s="28"/>
      <c r="PK43" s="28"/>
      <c r="PL43" s="28"/>
      <c r="PM43" s="28"/>
      <c r="PN43" s="28"/>
      <c r="PO43" s="28"/>
      <c r="PP43" s="28"/>
      <c r="PQ43" s="28"/>
      <c r="PR43" s="28"/>
      <c r="PS43" s="28"/>
      <c r="PT43" s="28"/>
      <c r="PU43" s="28"/>
      <c r="PV43" s="28"/>
      <c r="PW43" s="28"/>
      <c r="PX43" s="28"/>
      <c r="PY43" s="28"/>
      <c r="PZ43" s="28"/>
      <c r="QA43" s="28"/>
      <c r="QB43" s="28"/>
      <c r="QC43" s="28"/>
      <c r="QD43" s="28"/>
      <c r="QE43" s="28"/>
      <c r="QF43" s="28"/>
      <c r="QG43" s="28"/>
      <c r="QH43" s="28"/>
      <c r="QI43" s="28"/>
      <c r="QJ43" s="28"/>
      <c r="QK43" s="28"/>
      <c r="QL43" s="28"/>
      <c r="QM43" s="28"/>
      <c r="QN43" s="28"/>
      <c r="QO43" s="28"/>
      <c r="QP43" s="28"/>
      <c r="QQ43" s="28"/>
      <c r="QR43" s="28"/>
      <c r="QS43" s="28"/>
      <c r="QT43" s="28"/>
      <c r="QU43" s="28"/>
      <c r="QV43" s="28"/>
      <c r="QW43" s="28"/>
      <c r="QX43" s="28"/>
      <c r="QY43" s="28"/>
      <c r="QZ43" s="28"/>
      <c r="RA43" s="28"/>
      <c r="RB43" s="28"/>
      <c r="RC43" s="28"/>
      <c r="RD43" s="28"/>
      <c r="RE43" s="28"/>
      <c r="RF43" s="28"/>
      <c r="RG43" s="28"/>
      <c r="RH43" s="28"/>
      <c r="RI43" s="28"/>
      <c r="RJ43" s="28"/>
      <c r="RK43" s="28"/>
      <c r="RL43" s="28"/>
      <c r="RM43" s="28"/>
      <c r="RN43" s="28"/>
      <c r="RO43" s="28"/>
      <c r="RP43" s="28"/>
      <c r="RQ43" s="28"/>
      <c r="RR43" s="28"/>
      <c r="RS43" s="28"/>
      <c r="RT43" s="28"/>
      <c r="RU43" s="28"/>
      <c r="RV43" s="28"/>
      <c r="RW43" s="28"/>
      <c r="RX43" s="28"/>
      <c r="RY43" s="28"/>
      <c r="RZ43" s="28"/>
      <c r="SA43" s="28"/>
      <c r="SB43" s="28"/>
      <c r="SC43" s="28"/>
      <c r="SD43" s="28"/>
      <c r="SE43" s="28"/>
      <c r="SF43" s="28"/>
      <c r="SG43" s="28"/>
      <c r="SH43" s="28"/>
      <c r="SI43" s="28"/>
      <c r="SJ43" s="28"/>
      <c r="SK43" s="28"/>
      <c r="SL43" s="28"/>
      <c r="SM43" s="28"/>
      <c r="SN43" s="28"/>
      <c r="SO43" s="28"/>
      <c r="SP43" s="28"/>
      <c r="SQ43" s="28"/>
      <c r="SR43" s="28"/>
      <c r="SS43" s="28"/>
      <c r="ST43" s="28"/>
      <c r="SU43" s="28"/>
      <c r="SV43" s="28"/>
      <c r="SW43" s="28"/>
      <c r="SX43" s="28"/>
      <c r="SY43" s="28"/>
      <c r="SZ43" s="28"/>
      <c r="TA43" s="28"/>
      <c r="TB43" s="28"/>
      <c r="TC43" s="28"/>
      <c r="TD43" s="28"/>
      <c r="TE43" s="28"/>
      <c r="TF43" s="28"/>
      <c r="TG43" s="28"/>
      <c r="TH43" s="28"/>
      <c r="TI43" s="28"/>
      <c r="TJ43" s="28"/>
      <c r="TK43" s="28"/>
      <c r="TL43" s="28"/>
      <c r="TM43" s="28"/>
      <c r="TN43" s="28"/>
      <c r="TO43" s="28"/>
      <c r="TP43" s="28"/>
      <c r="TQ43" s="28"/>
      <c r="TR43" s="28"/>
      <c r="TS43" s="28"/>
      <c r="TT43" s="28"/>
      <c r="TU43" s="28"/>
      <c r="TV43" s="28"/>
      <c r="TW43" s="28"/>
      <c r="TX43" s="28"/>
      <c r="TY43" s="28"/>
      <c r="TZ43" s="28"/>
      <c r="UA43" s="28"/>
      <c r="UB43" s="28"/>
      <c r="UC43" s="28"/>
      <c r="UD43" s="28"/>
      <c r="UE43" s="28"/>
      <c r="UF43" s="28"/>
      <c r="UG43" s="28"/>
      <c r="UH43" s="28"/>
      <c r="UI43" s="28"/>
      <c r="UJ43" s="28"/>
      <c r="UK43" s="28"/>
      <c r="UL43" s="28"/>
      <c r="UM43" s="28"/>
      <c r="UN43" s="28"/>
      <c r="UO43" s="28"/>
      <c r="UP43" s="28"/>
      <c r="UQ43" s="28"/>
      <c r="UR43" s="28"/>
      <c r="US43" s="28"/>
      <c r="UT43" s="28"/>
      <c r="UU43" s="28"/>
      <c r="UV43" s="28"/>
      <c r="UW43" s="28"/>
      <c r="UX43" s="28"/>
      <c r="UY43" s="28"/>
      <c r="UZ43" s="28"/>
      <c r="VA43" s="28"/>
      <c r="VB43" s="28"/>
      <c r="VC43" s="28"/>
      <c r="VD43" s="28"/>
      <c r="VE43" s="28"/>
      <c r="VF43" s="28"/>
      <c r="VG43" s="28"/>
      <c r="VH43" s="28"/>
      <c r="VI43" s="28"/>
      <c r="VJ43" s="28"/>
      <c r="VK43" s="28"/>
      <c r="VL43" s="28"/>
      <c r="VM43" s="28"/>
      <c r="VN43" s="28"/>
      <c r="VO43" s="28"/>
      <c r="VP43" s="28"/>
      <c r="VQ43" s="28"/>
      <c r="VR43" s="28"/>
      <c r="VS43" s="28"/>
      <c r="VT43" s="28"/>
      <c r="VU43" s="28"/>
      <c r="VV43" s="28"/>
      <c r="VW43" s="28"/>
      <c r="VX43" s="28"/>
      <c r="VY43" s="28"/>
      <c r="VZ43" s="28"/>
      <c r="WA43" s="28"/>
      <c r="WB43" s="28"/>
      <c r="WC43" s="28"/>
      <c r="WD43" s="28"/>
      <c r="WE43" s="28"/>
      <c r="WF43" s="28"/>
      <c r="WG43" s="28"/>
      <c r="WH43" s="28"/>
      <c r="WI43" s="28"/>
      <c r="WJ43" s="28"/>
      <c r="WK43" s="28"/>
      <c r="WL43" s="28"/>
      <c r="WM43" s="28"/>
      <c r="WN43" s="28"/>
      <c r="WO43" s="28"/>
      <c r="WP43" s="28"/>
      <c r="WQ43" s="28"/>
      <c r="WR43" s="28"/>
      <c r="WS43" s="28"/>
      <c r="WT43" s="28"/>
      <c r="WU43" s="28"/>
      <c r="WV43" s="28"/>
      <c r="WW43" s="28"/>
      <c r="WX43" s="28"/>
      <c r="WY43" s="28"/>
      <c r="WZ43" s="28"/>
      <c r="XA43" s="28"/>
      <c r="XB43" s="28"/>
      <c r="XC43" s="28"/>
      <c r="XD43" s="28"/>
      <c r="XE43" s="28"/>
      <c r="XF43" s="28"/>
      <c r="XG43" s="28"/>
      <c r="XH43" s="28"/>
      <c r="XI43" s="28"/>
      <c r="XJ43" s="28"/>
      <c r="XK43" s="28"/>
      <c r="XL43" s="28"/>
      <c r="XM43" s="28"/>
      <c r="XN43" s="28"/>
      <c r="XO43" s="28"/>
      <c r="XP43" s="28"/>
      <c r="XQ43" s="28"/>
      <c r="XR43" s="28"/>
      <c r="XS43" s="28"/>
      <c r="XT43" s="28"/>
      <c r="XU43" s="28"/>
      <c r="XV43" s="28"/>
      <c r="XW43" s="28"/>
      <c r="XX43" s="28"/>
      <c r="XY43" s="28"/>
      <c r="XZ43" s="28"/>
      <c r="YA43" s="28"/>
      <c r="YB43" s="28"/>
      <c r="YC43" s="28"/>
      <c r="YD43" s="28"/>
      <c r="YE43" s="28"/>
      <c r="YF43" s="28"/>
      <c r="YG43" s="28"/>
      <c r="YH43" s="28"/>
      <c r="YI43" s="28"/>
      <c r="YJ43" s="28"/>
      <c r="YK43" s="28"/>
      <c r="YL43" s="28"/>
      <c r="YM43" s="28"/>
      <c r="YN43" s="28"/>
      <c r="YO43" s="28"/>
      <c r="YP43" s="28"/>
      <c r="YQ43" s="28"/>
      <c r="YR43" s="28"/>
      <c r="YS43" s="28"/>
      <c r="YT43" s="28"/>
      <c r="YU43" s="28"/>
      <c r="YV43" s="28"/>
      <c r="YW43" s="28"/>
      <c r="YX43" s="28"/>
      <c r="YY43" s="28"/>
      <c r="YZ43" s="28"/>
      <c r="ZA43" s="28"/>
      <c r="ZB43" s="28"/>
      <c r="ZC43" s="28"/>
      <c r="ZD43" s="28"/>
      <c r="ZE43" s="28"/>
      <c r="ZF43" s="28"/>
      <c r="ZG43" s="28"/>
      <c r="ZH43" s="28"/>
      <c r="ZI43" s="28"/>
      <c r="ZJ43" s="28"/>
      <c r="ZK43" s="28"/>
      <c r="ZL43" s="28"/>
      <c r="ZM43" s="28"/>
      <c r="ZN43" s="28"/>
      <c r="ZO43" s="28"/>
      <c r="ZP43" s="28"/>
      <c r="ZQ43" s="28"/>
      <c r="ZR43" s="28"/>
      <c r="ZS43" s="28"/>
      <c r="ZT43" s="28"/>
      <c r="ZU43" s="28"/>
      <c r="ZV43" s="28"/>
      <c r="ZW43" s="28"/>
      <c r="ZX43" s="28"/>
      <c r="ZY43" s="28"/>
      <c r="ZZ43" s="28"/>
      <c r="AAA43" s="28"/>
      <c r="AAB43" s="28"/>
      <c r="AAC43" s="28"/>
      <c r="AAD43" s="28"/>
      <c r="AAE43" s="28"/>
      <c r="AAF43" s="28"/>
      <c r="AAG43" s="28"/>
      <c r="AAH43" s="28"/>
      <c r="AAI43" s="28"/>
      <c r="AAJ43" s="28"/>
      <c r="AAK43" s="28"/>
      <c r="AAL43" s="28"/>
      <c r="AAM43" s="28"/>
      <c r="AAN43" s="28"/>
      <c r="AAO43" s="28"/>
      <c r="AAP43" s="28"/>
      <c r="AAQ43" s="28"/>
      <c r="AAR43" s="28"/>
      <c r="AAS43" s="28"/>
      <c r="AAT43" s="28"/>
      <c r="AAU43" s="28"/>
      <c r="AAV43" s="28"/>
      <c r="AAW43" s="28"/>
      <c r="AAX43" s="28"/>
      <c r="AAY43" s="28"/>
      <c r="AAZ43" s="28"/>
      <c r="ABA43" s="28"/>
      <c r="ABB43" s="28"/>
      <c r="ABC43" s="28"/>
      <c r="ABD43" s="28"/>
      <c r="ABE43" s="28"/>
      <c r="ABF43" s="28"/>
      <c r="ABG43" s="28"/>
      <c r="ABH43" s="28"/>
      <c r="ABI43" s="28"/>
      <c r="ABJ43" s="28"/>
      <c r="ABK43" s="28"/>
      <c r="ABL43" s="28"/>
      <c r="ABM43" s="28"/>
      <c r="ABN43" s="28"/>
      <c r="ABO43" s="28"/>
      <c r="ABP43" s="28"/>
      <c r="ABQ43" s="28"/>
      <c r="ABR43" s="28"/>
      <c r="ABS43" s="28"/>
      <c r="ABT43" s="28"/>
      <c r="ABU43" s="28"/>
      <c r="ABV43" s="28"/>
      <c r="ABW43" s="28"/>
      <c r="ABX43" s="28"/>
      <c r="ABY43" s="28"/>
      <c r="ABZ43" s="28"/>
      <c r="ACA43" s="28"/>
      <c r="ACB43" s="28"/>
      <c r="ACC43" s="28"/>
      <c r="ACD43" s="28"/>
      <c r="ACE43" s="28"/>
      <c r="ACF43" s="28"/>
      <c r="ACG43" s="28"/>
      <c r="ACH43" s="28"/>
      <c r="ACI43" s="28"/>
      <c r="ACJ43" s="28"/>
      <c r="ACK43" s="28"/>
      <c r="ACL43" s="28"/>
      <c r="ACM43" s="28"/>
      <c r="ACN43" s="28"/>
      <c r="ACO43" s="28"/>
      <c r="ACP43" s="28"/>
      <c r="ACQ43" s="28"/>
      <c r="ACR43" s="28"/>
      <c r="ACS43" s="28"/>
      <c r="ACT43" s="28"/>
      <c r="ACU43" s="28"/>
      <c r="ACV43" s="28"/>
      <c r="ACW43" s="28"/>
      <c r="ACX43" s="28"/>
      <c r="ACY43" s="28"/>
      <c r="ACZ43" s="28"/>
      <c r="ADA43" s="28"/>
      <c r="ADB43" s="28"/>
      <c r="ADC43" s="28"/>
      <c r="ADD43" s="28"/>
      <c r="ADE43" s="28"/>
      <c r="ADF43" s="28"/>
      <c r="ADG43" s="28"/>
      <c r="ADH43" s="28"/>
      <c r="ADI43" s="28"/>
      <c r="ADJ43" s="28"/>
      <c r="ADK43" s="28"/>
      <c r="ADL43" s="28"/>
      <c r="ADM43" s="28"/>
      <c r="ADN43" s="28"/>
      <c r="ADO43" s="28"/>
      <c r="ADP43" s="28"/>
      <c r="ADQ43" s="28"/>
      <c r="ADR43" s="28"/>
      <c r="ADS43" s="28"/>
      <c r="ADT43" s="28"/>
      <c r="ADU43" s="28"/>
      <c r="ADV43" s="28"/>
      <c r="ADW43" s="28"/>
      <c r="ADX43" s="28"/>
      <c r="ADY43" s="28"/>
      <c r="ADZ43" s="28"/>
      <c r="AEA43" s="28"/>
      <c r="AEB43" s="28"/>
      <c r="AEC43" s="28"/>
      <c r="AED43" s="28"/>
      <c r="AEE43" s="28"/>
      <c r="AEF43" s="28"/>
      <c r="AEG43" s="28"/>
      <c r="AEH43" s="28"/>
      <c r="AEI43" s="28"/>
      <c r="AEJ43" s="28"/>
      <c r="AEK43" s="28"/>
      <c r="AEL43" s="28"/>
      <c r="AEM43" s="28"/>
      <c r="AEN43" s="28"/>
      <c r="AEO43" s="28"/>
      <c r="AEP43" s="28"/>
      <c r="AEQ43" s="28"/>
      <c r="AER43" s="28"/>
      <c r="AES43" s="28"/>
      <c r="AET43" s="28"/>
      <c r="AEU43" s="28"/>
      <c r="AEV43" s="28"/>
      <c r="AEW43" s="28"/>
      <c r="AEX43" s="28"/>
      <c r="AEY43" s="28"/>
      <c r="AEZ43" s="28"/>
      <c r="AFA43" s="28"/>
      <c r="AFB43" s="28"/>
      <c r="AFC43" s="28"/>
      <c r="AFD43" s="28"/>
      <c r="AFE43" s="28"/>
      <c r="AFF43" s="28"/>
      <c r="AFG43" s="28"/>
      <c r="AFH43" s="28"/>
      <c r="AFI43" s="28"/>
      <c r="AFJ43" s="28"/>
      <c r="AFK43" s="28"/>
      <c r="AFL43" s="28"/>
      <c r="AFM43" s="28"/>
      <c r="AFN43" s="28"/>
      <c r="AFO43" s="28"/>
    </row>
    <row r="44" spans="1:847" ht="28.05" customHeight="1">
      <c r="A44" s="457"/>
      <c r="B44" s="44"/>
      <c r="C44" s="472" t="s">
        <v>173</v>
      </c>
      <c r="D44" s="349"/>
      <c r="E44" s="473" t="b">
        <v>0</v>
      </c>
      <c r="F44" s="626">
        <f t="shared" si="5"/>
        <v>0</v>
      </c>
      <c r="G44" s="626">
        <f t="shared" si="6"/>
        <v>0</v>
      </c>
      <c r="H44" s="44" t="s">
        <v>453</v>
      </c>
      <c r="I44" s="542">
        <v>100</v>
      </c>
      <c r="J44" s="502" t="s">
        <v>334</v>
      </c>
      <c r="K44" s="463">
        <f t="shared" si="1"/>
        <v>0</v>
      </c>
      <c r="L44" s="464" t="str">
        <f t="shared" si="4"/>
        <v/>
      </c>
      <c r="M44" s="335">
        <v>2.63</v>
      </c>
      <c r="N44" s="245" t="s">
        <v>142</v>
      </c>
      <c r="O44" s="246">
        <f>(22/5.68)*G44*M44</f>
        <v>0</v>
      </c>
      <c r="P44" s="247" t="s">
        <v>146</v>
      </c>
      <c r="Q44" s="246">
        <v>250.4</v>
      </c>
      <c r="R44" s="246" t="s">
        <v>138</v>
      </c>
      <c r="S44" s="246">
        <f>(G44*0.2032)*Q44</f>
        <v>0</v>
      </c>
      <c r="T44" s="245" t="s">
        <v>139</v>
      </c>
      <c r="U44" s="246">
        <v>3.52</v>
      </c>
      <c r="V44" s="246" t="s">
        <v>150</v>
      </c>
      <c r="W44" s="246">
        <f>(G44/221.7)*545*U44</f>
        <v>0</v>
      </c>
      <c r="X44" s="250" t="s">
        <v>183</v>
      </c>
      <c r="Y44" s="246">
        <f t="shared" si="2"/>
        <v>0</v>
      </c>
      <c r="Z44" s="246"/>
      <c r="AA44" s="248">
        <f t="shared" si="3"/>
        <v>0</v>
      </c>
    </row>
    <row r="45" spans="1:847" ht="31.05" customHeight="1">
      <c r="A45" s="554"/>
      <c r="B45" s="35"/>
      <c r="C45" s="474" t="s">
        <v>177</v>
      </c>
      <c r="D45" s="350"/>
      <c r="E45" s="452" t="b">
        <v>0</v>
      </c>
      <c r="F45" s="629">
        <f t="shared" si="5"/>
        <v>0</v>
      </c>
      <c r="G45" s="629">
        <f t="shared" si="6"/>
        <v>0</v>
      </c>
      <c r="H45" s="35" t="s">
        <v>453</v>
      </c>
      <c r="I45" s="542">
        <v>100</v>
      </c>
      <c r="J45" s="543" t="s">
        <v>334</v>
      </c>
      <c r="K45" s="456">
        <f t="shared" si="1"/>
        <v>0</v>
      </c>
      <c r="L45" s="422" t="str">
        <f t="shared" si="4"/>
        <v/>
      </c>
      <c r="M45" s="335">
        <v>144</v>
      </c>
      <c r="N45" s="245" t="s">
        <v>138</v>
      </c>
      <c r="O45" s="246">
        <f>(G45/39.29)*M45</f>
        <v>0</v>
      </c>
      <c r="P45" s="247" t="s">
        <v>176</v>
      </c>
      <c r="Q45" s="246">
        <v>304.52</v>
      </c>
      <c r="R45" s="246" t="s">
        <v>138</v>
      </c>
      <c r="S45" s="246">
        <f>(G45*0.105)*Q45</f>
        <v>0</v>
      </c>
      <c r="T45" s="245" t="s">
        <v>139</v>
      </c>
      <c r="U45" s="246">
        <v>2.512</v>
      </c>
      <c r="V45" s="246" t="s">
        <v>142</v>
      </c>
      <c r="W45" s="246">
        <f>(12/5.68)*U45*(G45*0.78)</f>
        <v>0</v>
      </c>
      <c r="X45" s="250" t="s">
        <v>143</v>
      </c>
      <c r="Y45" s="246">
        <f t="shared" si="2"/>
        <v>0</v>
      </c>
      <c r="Z45" s="246"/>
      <c r="AA45" s="248">
        <f t="shared" si="3"/>
        <v>0</v>
      </c>
    </row>
    <row r="46" spans="1:847" ht="28.05" customHeight="1">
      <c r="A46" s="631"/>
      <c r="B46" s="44"/>
      <c r="C46" s="472" t="s">
        <v>178</v>
      </c>
      <c r="D46" s="349"/>
      <c r="E46" s="473" t="b">
        <v>0</v>
      </c>
      <c r="F46" s="626">
        <f t="shared" si="5"/>
        <v>0</v>
      </c>
      <c r="G46" s="626">
        <f t="shared" si="6"/>
        <v>0</v>
      </c>
      <c r="H46" s="44" t="s">
        <v>453</v>
      </c>
      <c r="I46" s="542">
        <v>100</v>
      </c>
      <c r="J46" s="502" t="s">
        <v>334</v>
      </c>
      <c r="K46" s="463">
        <f t="shared" si="1"/>
        <v>0</v>
      </c>
      <c r="L46" s="464" t="str">
        <f t="shared" si="4"/>
        <v/>
      </c>
      <c r="M46" s="335">
        <v>144</v>
      </c>
      <c r="N46" s="245" t="s">
        <v>138</v>
      </c>
      <c r="O46" s="246">
        <f>(G46/39.29)*M46</f>
        <v>0</v>
      </c>
      <c r="P46" s="247" t="s">
        <v>176</v>
      </c>
      <c r="Q46" s="246">
        <v>250.4</v>
      </c>
      <c r="R46" s="246" t="s">
        <v>138</v>
      </c>
      <c r="S46" s="246">
        <f>(G46*0.105)*Q46</f>
        <v>0</v>
      </c>
      <c r="T46" s="245" t="s">
        <v>139</v>
      </c>
      <c r="U46" s="246">
        <v>2.512</v>
      </c>
      <c r="V46" s="246" t="s">
        <v>142</v>
      </c>
      <c r="W46" s="246">
        <f>(12/5.68)*U46*(G46*0.78)</f>
        <v>0</v>
      </c>
      <c r="X46" s="250" t="s">
        <v>143</v>
      </c>
      <c r="Y46" s="246">
        <f t="shared" si="2"/>
        <v>0</v>
      </c>
      <c r="Z46" s="246"/>
      <c r="AA46" s="248">
        <f t="shared" si="3"/>
        <v>0</v>
      </c>
    </row>
    <row r="47" spans="1:847" s="6" customFormat="1" ht="28.05" customHeight="1">
      <c r="A47" s="450"/>
      <c r="B47" s="35"/>
      <c r="C47" s="474" t="s">
        <v>179</v>
      </c>
      <c r="D47" s="350"/>
      <c r="E47" s="452" t="b">
        <v>0</v>
      </c>
      <c r="F47" s="629">
        <f t="shared" si="5"/>
        <v>0</v>
      </c>
      <c r="G47" s="629">
        <f t="shared" si="6"/>
        <v>0</v>
      </c>
      <c r="H47" s="35" t="s">
        <v>453</v>
      </c>
      <c r="I47" s="542">
        <v>100</v>
      </c>
      <c r="J47" s="543" t="s">
        <v>334</v>
      </c>
      <c r="K47" s="456">
        <f t="shared" si="1"/>
        <v>0</v>
      </c>
      <c r="L47" s="422" t="str">
        <f t="shared" si="4"/>
        <v/>
      </c>
      <c r="M47" s="335">
        <v>144</v>
      </c>
      <c r="N47" s="245" t="s">
        <v>138</v>
      </c>
      <c r="O47" s="246">
        <f>(G47/32.35)*M47</f>
        <v>0</v>
      </c>
      <c r="P47" s="247" t="s">
        <v>176</v>
      </c>
      <c r="Q47" s="246">
        <v>304.52</v>
      </c>
      <c r="R47" s="246" t="s">
        <v>138</v>
      </c>
      <c r="S47" s="246">
        <f>(G47*0.098)*Q47</f>
        <v>0</v>
      </c>
      <c r="T47" s="245" t="s">
        <v>139</v>
      </c>
      <c r="U47" s="246">
        <v>2.512</v>
      </c>
      <c r="V47" s="246" t="s">
        <v>142</v>
      </c>
      <c r="W47" s="246">
        <f>(20/5.68)*U47*(G47*0.78)</f>
        <v>0</v>
      </c>
      <c r="X47" s="250" t="s">
        <v>143</v>
      </c>
      <c r="Y47" s="246">
        <f t="shared" si="2"/>
        <v>0</v>
      </c>
      <c r="Z47" s="246"/>
      <c r="AA47" s="248">
        <f t="shared" si="3"/>
        <v>0</v>
      </c>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c r="IV47" s="28"/>
      <c r="IW47" s="28"/>
      <c r="IX47" s="28"/>
      <c r="IY47" s="28"/>
      <c r="IZ47" s="28"/>
      <c r="JA47" s="28"/>
      <c r="JB47" s="28"/>
      <c r="JC47" s="28"/>
      <c r="JD47" s="28"/>
      <c r="JE47" s="28"/>
      <c r="JF47" s="28"/>
      <c r="JG47" s="28"/>
      <c r="JH47" s="28"/>
      <c r="JI47" s="28"/>
      <c r="JJ47" s="28"/>
      <c r="JK47" s="28"/>
      <c r="JL47" s="28"/>
      <c r="JM47" s="28"/>
      <c r="JN47" s="28"/>
      <c r="JO47" s="28"/>
      <c r="JP47" s="28"/>
      <c r="JQ47" s="28"/>
      <c r="JR47" s="28"/>
      <c r="JS47" s="28"/>
      <c r="JT47" s="28"/>
      <c r="JU47" s="28"/>
      <c r="JV47" s="28"/>
      <c r="JW47" s="28"/>
      <c r="JX47" s="28"/>
      <c r="JY47" s="28"/>
      <c r="JZ47" s="28"/>
      <c r="KA47" s="28"/>
      <c r="KB47" s="28"/>
      <c r="KC47" s="28"/>
      <c r="KD47" s="28"/>
      <c r="KE47" s="28"/>
      <c r="KF47" s="28"/>
      <c r="KG47" s="28"/>
      <c r="KH47" s="28"/>
      <c r="KI47" s="28"/>
      <c r="KJ47" s="28"/>
      <c r="KK47" s="28"/>
      <c r="KL47" s="28"/>
      <c r="KM47" s="28"/>
      <c r="KN47" s="28"/>
      <c r="KO47" s="28"/>
      <c r="KP47" s="28"/>
      <c r="KQ47" s="28"/>
      <c r="KR47" s="28"/>
      <c r="KS47" s="28"/>
      <c r="KT47" s="28"/>
      <c r="KU47" s="28"/>
      <c r="KV47" s="28"/>
      <c r="KW47" s="28"/>
      <c r="KX47" s="28"/>
      <c r="KY47" s="28"/>
      <c r="KZ47" s="28"/>
      <c r="LA47" s="28"/>
      <c r="LB47" s="28"/>
      <c r="LC47" s="28"/>
      <c r="LD47" s="28"/>
      <c r="LE47" s="28"/>
      <c r="LF47" s="28"/>
      <c r="LG47" s="28"/>
      <c r="LH47" s="28"/>
      <c r="LI47" s="28"/>
      <c r="LJ47" s="28"/>
      <c r="LK47" s="28"/>
      <c r="LL47" s="28"/>
      <c r="LM47" s="28"/>
      <c r="LN47" s="28"/>
      <c r="LO47" s="28"/>
      <c r="LP47" s="28"/>
      <c r="LQ47" s="28"/>
      <c r="LR47" s="28"/>
      <c r="LS47" s="28"/>
      <c r="LT47" s="28"/>
      <c r="LU47" s="28"/>
      <c r="LV47" s="28"/>
      <c r="LW47" s="28"/>
      <c r="LX47" s="28"/>
      <c r="LY47" s="28"/>
      <c r="LZ47" s="28"/>
      <c r="MA47" s="28"/>
      <c r="MB47" s="28"/>
      <c r="MC47" s="28"/>
      <c r="MD47" s="28"/>
      <c r="ME47" s="28"/>
      <c r="MF47" s="28"/>
      <c r="MG47" s="28"/>
      <c r="MH47" s="28"/>
      <c r="MI47" s="28"/>
      <c r="MJ47" s="28"/>
      <c r="MK47" s="28"/>
      <c r="ML47" s="28"/>
      <c r="MM47" s="28"/>
      <c r="MN47" s="28"/>
      <c r="MO47" s="28"/>
      <c r="MP47" s="28"/>
      <c r="MQ47" s="28"/>
      <c r="MR47" s="28"/>
      <c r="MS47" s="28"/>
      <c r="MT47" s="28"/>
      <c r="MU47" s="28"/>
      <c r="MV47" s="28"/>
      <c r="MW47" s="28"/>
      <c r="MX47" s="28"/>
      <c r="MY47" s="28"/>
      <c r="MZ47" s="28"/>
      <c r="NA47" s="28"/>
      <c r="NB47" s="28"/>
      <c r="NC47" s="28"/>
      <c r="ND47" s="28"/>
      <c r="NE47" s="28"/>
      <c r="NF47" s="28"/>
      <c r="NG47" s="28"/>
      <c r="NH47" s="28"/>
      <c r="NI47" s="28"/>
      <c r="NJ47" s="28"/>
      <c r="NK47" s="28"/>
      <c r="NL47" s="28"/>
      <c r="NM47" s="28"/>
      <c r="NN47" s="28"/>
      <c r="NO47" s="28"/>
      <c r="NP47" s="28"/>
      <c r="NQ47" s="28"/>
      <c r="NR47" s="28"/>
      <c r="NS47" s="28"/>
      <c r="NT47" s="28"/>
      <c r="NU47" s="28"/>
      <c r="NV47" s="28"/>
      <c r="NW47" s="28"/>
      <c r="NX47" s="28"/>
      <c r="NY47" s="28"/>
      <c r="NZ47" s="28"/>
      <c r="OA47" s="28"/>
      <c r="OB47" s="28"/>
      <c r="OC47" s="28"/>
      <c r="OD47" s="28"/>
      <c r="OE47" s="28"/>
      <c r="OF47" s="28"/>
      <c r="OG47" s="28"/>
      <c r="OH47" s="28"/>
      <c r="OI47" s="28"/>
      <c r="OJ47" s="28"/>
      <c r="OK47" s="28"/>
      <c r="OL47" s="28"/>
      <c r="OM47" s="28"/>
      <c r="ON47" s="28"/>
      <c r="OO47" s="28"/>
      <c r="OP47" s="28"/>
      <c r="OQ47" s="28"/>
      <c r="OR47" s="28"/>
      <c r="OS47" s="28"/>
      <c r="OT47" s="28"/>
      <c r="OU47" s="28"/>
      <c r="OV47" s="28"/>
      <c r="OW47" s="28"/>
      <c r="OX47" s="28"/>
      <c r="OY47" s="28"/>
      <c r="OZ47" s="28"/>
      <c r="PA47" s="28"/>
      <c r="PB47" s="28"/>
      <c r="PC47" s="28"/>
      <c r="PD47" s="28"/>
      <c r="PE47" s="28"/>
      <c r="PF47" s="28"/>
      <c r="PG47" s="28"/>
      <c r="PH47" s="28"/>
      <c r="PI47" s="28"/>
      <c r="PJ47" s="28"/>
      <c r="PK47" s="28"/>
      <c r="PL47" s="28"/>
      <c r="PM47" s="28"/>
      <c r="PN47" s="28"/>
      <c r="PO47" s="28"/>
      <c r="PP47" s="28"/>
      <c r="PQ47" s="28"/>
      <c r="PR47" s="28"/>
      <c r="PS47" s="28"/>
      <c r="PT47" s="28"/>
      <c r="PU47" s="28"/>
      <c r="PV47" s="28"/>
      <c r="PW47" s="28"/>
      <c r="PX47" s="28"/>
      <c r="PY47" s="28"/>
      <c r="PZ47" s="28"/>
      <c r="QA47" s="28"/>
      <c r="QB47" s="28"/>
      <c r="QC47" s="28"/>
      <c r="QD47" s="28"/>
      <c r="QE47" s="28"/>
      <c r="QF47" s="28"/>
      <c r="QG47" s="28"/>
      <c r="QH47" s="28"/>
      <c r="QI47" s="28"/>
      <c r="QJ47" s="28"/>
      <c r="QK47" s="28"/>
      <c r="QL47" s="28"/>
      <c r="QM47" s="28"/>
      <c r="QN47" s="28"/>
      <c r="QO47" s="28"/>
      <c r="QP47" s="28"/>
      <c r="QQ47" s="28"/>
      <c r="QR47" s="28"/>
      <c r="QS47" s="28"/>
      <c r="QT47" s="28"/>
      <c r="QU47" s="28"/>
      <c r="QV47" s="28"/>
      <c r="QW47" s="28"/>
      <c r="QX47" s="28"/>
      <c r="QY47" s="28"/>
      <c r="QZ47" s="28"/>
      <c r="RA47" s="28"/>
      <c r="RB47" s="28"/>
      <c r="RC47" s="28"/>
      <c r="RD47" s="28"/>
      <c r="RE47" s="28"/>
      <c r="RF47" s="28"/>
      <c r="RG47" s="28"/>
      <c r="RH47" s="28"/>
      <c r="RI47" s="28"/>
      <c r="RJ47" s="28"/>
      <c r="RK47" s="28"/>
      <c r="RL47" s="28"/>
      <c r="RM47" s="28"/>
      <c r="RN47" s="28"/>
      <c r="RO47" s="28"/>
      <c r="RP47" s="28"/>
      <c r="RQ47" s="28"/>
      <c r="RR47" s="28"/>
      <c r="RS47" s="28"/>
      <c r="RT47" s="28"/>
      <c r="RU47" s="28"/>
      <c r="RV47" s="28"/>
      <c r="RW47" s="28"/>
      <c r="RX47" s="28"/>
      <c r="RY47" s="28"/>
      <c r="RZ47" s="28"/>
      <c r="SA47" s="28"/>
      <c r="SB47" s="28"/>
      <c r="SC47" s="28"/>
      <c r="SD47" s="28"/>
      <c r="SE47" s="28"/>
      <c r="SF47" s="28"/>
      <c r="SG47" s="28"/>
      <c r="SH47" s="28"/>
      <c r="SI47" s="28"/>
      <c r="SJ47" s="28"/>
      <c r="SK47" s="28"/>
      <c r="SL47" s="28"/>
      <c r="SM47" s="28"/>
      <c r="SN47" s="28"/>
      <c r="SO47" s="28"/>
      <c r="SP47" s="28"/>
      <c r="SQ47" s="28"/>
      <c r="SR47" s="28"/>
      <c r="SS47" s="28"/>
      <c r="ST47" s="28"/>
      <c r="SU47" s="28"/>
      <c r="SV47" s="28"/>
      <c r="SW47" s="28"/>
      <c r="SX47" s="28"/>
      <c r="SY47" s="28"/>
      <c r="SZ47" s="28"/>
      <c r="TA47" s="28"/>
      <c r="TB47" s="28"/>
      <c r="TC47" s="28"/>
      <c r="TD47" s="28"/>
      <c r="TE47" s="28"/>
      <c r="TF47" s="28"/>
      <c r="TG47" s="28"/>
      <c r="TH47" s="28"/>
      <c r="TI47" s="28"/>
      <c r="TJ47" s="28"/>
      <c r="TK47" s="28"/>
      <c r="TL47" s="28"/>
      <c r="TM47" s="28"/>
      <c r="TN47" s="28"/>
      <c r="TO47" s="28"/>
      <c r="TP47" s="28"/>
      <c r="TQ47" s="28"/>
      <c r="TR47" s="28"/>
      <c r="TS47" s="28"/>
      <c r="TT47" s="28"/>
      <c r="TU47" s="28"/>
      <c r="TV47" s="28"/>
      <c r="TW47" s="28"/>
      <c r="TX47" s="28"/>
      <c r="TY47" s="28"/>
      <c r="TZ47" s="28"/>
      <c r="UA47" s="28"/>
      <c r="UB47" s="28"/>
      <c r="UC47" s="28"/>
      <c r="UD47" s="28"/>
      <c r="UE47" s="28"/>
      <c r="UF47" s="28"/>
      <c r="UG47" s="28"/>
      <c r="UH47" s="28"/>
      <c r="UI47" s="28"/>
      <c r="UJ47" s="28"/>
      <c r="UK47" s="28"/>
      <c r="UL47" s="28"/>
      <c r="UM47" s="28"/>
      <c r="UN47" s="28"/>
      <c r="UO47" s="28"/>
      <c r="UP47" s="28"/>
      <c r="UQ47" s="28"/>
      <c r="UR47" s="28"/>
      <c r="US47" s="28"/>
      <c r="UT47" s="28"/>
      <c r="UU47" s="28"/>
      <c r="UV47" s="28"/>
      <c r="UW47" s="28"/>
      <c r="UX47" s="28"/>
      <c r="UY47" s="28"/>
      <c r="UZ47" s="28"/>
      <c r="VA47" s="28"/>
      <c r="VB47" s="28"/>
      <c r="VC47" s="28"/>
      <c r="VD47" s="28"/>
      <c r="VE47" s="28"/>
      <c r="VF47" s="28"/>
      <c r="VG47" s="28"/>
      <c r="VH47" s="28"/>
      <c r="VI47" s="28"/>
      <c r="VJ47" s="28"/>
      <c r="VK47" s="28"/>
      <c r="VL47" s="28"/>
      <c r="VM47" s="28"/>
      <c r="VN47" s="28"/>
      <c r="VO47" s="28"/>
      <c r="VP47" s="28"/>
      <c r="VQ47" s="28"/>
      <c r="VR47" s="28"/>
      <c r="VS47" s="28"/>
      <c r="VT47" s="28"/>
      <c r="VU47" s="28"/>
      <c r="VV47" s="28"/>
      <c r="VW47" s="28"/>
      <c r="VX47" s="28"/>
      <c r="VY47" s="28"/>
      <c r="VZ47" s="28"/>
      <c r="WA47" s="28"/>
      <c r="WB47" s="28"/>
      <c r="WC47" s="28"/>
      <c r="WD47" s="28"/>
      <c r="WE47" s="28"/>
      <c r="WF47" s="28"/>
      <c r="WG47" s="28"/>
      <c r="WH47" s="28"/>
      <c r="WI47" s="28"/>
      <c r="WJ47" s="28"/>
      <c r="WK47" s="28"/>
      <c r="WL47" s="28"/>
      <c r="WM47" s="28"/>
      <c r="WN47" s="28"/>
      <c r="WO47" s="28"/>
      <c r="WP47" s="28"/>
      <c r="WQ47" s="28"/>
      <c r="WR47" s="28"/>
      <c r="WS47" s="28"/>
      <c r="WT47" s="28"/>
      <c r="WU47" s="28"/>
      <c r="WV47" s="28"/>
      <c r="WW47" s="28"/>
      <c r="WX47" s="28"/>
      <c r="WY47" s="28"/>
      <c r="WZ47" s="28"/>
      <c r="XA47" s="28"/>
      <c r="XB47" s="28"/>
      <c r="XC47" s="28"/>
      <c r="XD47" s="28"/>
      <c r="XE47" s="28"/>
      <c r="XF47" s="28"/>
      <c r="XG47" s="28"/>
      <c r="XH47" s="28"/>
      <c r="XI47" s="28"/>
      <c r="XJ47" s="28"/>
      <c r="XK47" s="28"/>
      <c r="XL47" s="28"/>
      <c r="XM47" s="28"/>
      <c r="XN47" s="28"/>
      <c r="XO47" s="28"/>
      <c r="XP47" s="28"/>
      <c r="XQ47" s="28"/>
      <c r="XR47" s="28"/>
      <c r="XS47" s="28"/>
      <c r="XT47" s="28"/>
      <c r="XU47" s="28"/>
      <c r="XV47" s="28"/>
      <c r="XW47" s="28"/>
      <c r="XX47" s="28"/>
      <c r="XY47" s="28"/>
      <c r="XZ47" s="28"/>
      <c r="YA47" s="28"/>
      <c r="YB47" s="28"/>
      <c r="YC47" s="28"/>
      <c r="YD47" s="28"/>
      <c r="YE47" s="28"/>
      <c r="YF47" s="28"/>
      <c r="YG47" s="28"/>
      <c r="YH47" s="28"/>
      <c r="YI47" s="28"/>
      <c r="YJ47" s="28"/>
      <c r="YK47" s="28"/>
      <c r="YL47" s="28"/>
      <c r="YM47" s="28"/>
      <c r="YN47" s="28"/>
      <c r="YO47" s="28"/>
      <c r="YP47" s="28"/>
      <c r="YQ47" s="28"/>
      <c r="YR47" s="28"/>
      <c r="YS47" s="28"/>
      <c r="YT47" s="28"/>
      <c r="YU47" s="28"/>
      <c r="YV47" s="28"/>
      <c r="YW47" s="28"/>
      <c r="YX47" s="28"/>
      <c r="YY47" s="28"/>
      <c r="YZ47" s="28"/>
      <c r="ZA47" s="28"/>
      <c r="ZB47" s="28"/>
      <c r="ZC47" s="28"/>
      <c r="ZD47" s="28"/>
      <c r="ZE47" s="28"/>
      <c r="ZF47" s="28"/>
      <c r="ZG47" s="28"/>
      <c r="ZH47" s="28"/>
      <c r="ZI47" s="28"/>
      <c r="ZJ47" s="28"/>
      <c r="ZK47" s="28"/>
      <c r="ZL47" s="28"/>
      <c r="ZM47" s="28"/>
      <c r="ZN47" s="28"/>
      <c r="ZO47" s="28"/>
      <c r="ZP47" s="28"/>
      <c r="ZQ47" s="28"/>
      <c r="ZR47" s="28"/>
      <c r="ZS47" s="28"/>
      <c r="ZT47" s="28"/>
      <c r="ZU47" s="28"/>
      <c r="ZV47" s="28"/>
      <c r="ZW47" s="28"/>
      <c r="ZX47" s="28"/>
      <c r="ZY47" s="28"/>
      <c r="ZZ47" s="28"/>
      <c r="AAA47" s="28"/>
      <c r="AAB47" s="28"/>
      <c r="AAC47" s="28"/>
      <c r="AAD47" s="28"/>
      <c r="AAE47" s="28"/>
      <c r="AAF47" s="28"/>
      <c r="AAG47" s="28"/>
      <c r="AAH47" s="28"/>
      <c r="AAI47" s="28"/>
      <c r="AAJ47" s="28"/>
      <c r="AAK47" s="28"/>
      <c r="AAL47" s="28"/>
      <c r="AAM47" s="28"/>
      <c r="AAN47" s="28"/>
      <c r="AAO47" s="28"/>
      <c r="AAP47" s="28"/>
      <c r="AAQ47" s="28"/>
      <c r="AAR47" s="28"/>
      <c r="AAS47" s="28"/>
      <c r="AAT47" s="28"/>
      <c r="AAU47" s="28"/>
      <c r="AAV47" s="28"/>
      <c r="AAW47" s="28"/>
      <c r="AAX47" s="28"/>
      <c r="AAY47" s="28"/>
      <c r="AAZ47" s="28"/>
      <c r="ABA47" s="28"/>
      <c r="ABB47" s="28"/>
      <c r="ABC47" s="28"/>
      <c r="ABD47" s="28"/>
      <c r="ABE47" s="28"/>
      <c r="ABF47" s="28"/>
      <c r="ABG47" s="28"/>
      <c r="ABH47" s="28"/>
      <c r="ABI47" s="28"/>
      <c r="ABJ47" s="28"/>
      <c r="ABK47" s="28"/>
      <c r="ABL47" s="28"/>
      <c r="ABM47" s="28"/>
      <c r="ABN47" s="28"/>
      <c r="ABO47" s="28"/>
      <c r="ABP47" s="28"/>
      <c r="ABQ47" s="28"/>
      <c r="ABR47" s="28"/>
      <c r="ABS47" s="28"/>
      <c r="ABT47" s="28"/>
      <c r="ABU47" s="28"/>
      <c r="ABV47" s="28"/>
      <c r="ABW47" s="28"/>
      <c r="ABX47" s="28"/>
      <c r="ABY47" s="28"/>
      <c r="ABZ47" s="28"/>
      <c r="ACA47" s="28"/>
      <c r="ACB47" s="28"/>
      <c r="ACC47" s="28"/>
      <c r="ACD47" s="28"/>
      <c r="ACE47" s="28"/>
      <c r="ACF47" s="28"/>
      <c r="ACG47" s="28"/>
      <c r="ACH47" s="28"/>
      <c r="ACI47" s="28"/>
      <c r="ACJ47" s="28"/>
      <c r="ACK47" s="28"/>
      <c r="ACL47" s="28"/>
      <c r="ACM47" s="28"/>
      <c r="ACN47" s="28"/>
      <c r="ACO47" s="28"/>
      <c r="ACP47" s="28"/>
      <c r="ACQ47" s="28"/>
      <c r="ACR47" s="28"/>
      <c r="ACS47" s="28"/>
      <c r="ACT47" s="28"/>
      <c r="ACU47" s="28"/>
      <c r="ACV47" s="28"/>
      <c r="ACW47" s="28"/>
      <c r="ACX47" s="28"/>
      <c r="ACY47" s="28"/>
      <c r="ACZ47" s="28"/>
      <c r="ADA47" s="28"/>
      <c r="ADB47" s="28"/>
      <c r="ADC47" s="28"/>
      <c r="ADD47" s="28"/>
      <c r="ADE47" s="28"/>
      <c r="ADF47" s="28"/>
      <c r="ADG47" s="28"/>
      <c r="ADH47" s="28"/>
      <c r="ADI47" s="28"/>
      <c r="ADJ47" s="28"/>
      <c r="ADK47" s="28"/>
      <c r="ADL47" s="28"/>
      <c r="ADM47" s="28"/>
      <c r="ADN47" s="28"/>
      <c r="ADO47" s="28"/>
      <c r="ADP47" s="28"/>
      <c r="ADQ47" s="28"/>
      <c r="ADR47" s="28"/>
      <c r="ADS47" s="28"/>
      <c r="ADT47" s="28"/>
      <c r="ADU47" s="28"/>
      <c r="ADV47" s="28"/>
      <c r="ADW47" s="28"/>
      <c r="ADX47" s="28"/>
      <c r="ADY47" s="28"/>
      <c r="ADZ47" s="28"/>
      <c r="AEA47" s="28"/>
      <c r="AEB47" s="28"/>
      <c r="AEC47" s="28"/>
      <c r="AED47" s="28"/>
      <c r="AEE47" s="28"/>
      <c r="AEF47" s="28"/>
      <c r="AEG47" s="28"/>
      <c r="AEH47" s="28"/>
      <c r="AEI47" s="28"/>
      <c r="AEJ47" s="28"/>
      <c r="AEK47" s="28"/>
      <c r="AEL47" s="28"/>
      <c r="AEM47" s="28"/>
      <c r="AEN47" s="28"/>
      <c r="AEO47" s="28"/>
      <c r="AEP47" s="28"/>
      <c r="AEQ47" s="28"/>
      <c r="AER47" s="28"/>
      <c r="AES47" s="28"/>
      <c r="AET47" s="28"/>
      <c r="AEU47" s="28"/>
      <c r="AEV47" s="28"/>
      <c r="AEW47" s="28"/>
      <c r="AEX47" s="28"/>
      <c r="AEY47" s="28"/>
      <c r="AEZ47" s="28"/>
      <c r="AFA47" s="28"/>
      <c r="AFB47" s="28"/>
      <c r="AFC47" s="28"/>
      <c r="AFD47" s="28"/>
      <c r="AFE47" s="28"/>
      <c r="AFF47" s="28"/>
      <c r="AFG47" s="28"/>
      <c r="AFH47" s="28"/>
      <c r="AFI47" s="28"/>
      <c r="AFJ47" s="28"/>
      <c r="AFK47" s="28"/>
      <c r="AFL47" s="28"/>
      <c r="AFM47" s="28"/>
      <c r="AFN47" s="28"/>
      <c r="AFO47" s="28"/>
    </row>
    <row r="48" spans="1:847" ht="28.05" customHeight="1">
      <c r="A48" s="457"/>
      <c r="B48" s="44"/>
      <c r="C48" s="472" t="s">
        <v>180</v>
      </c>
      <c r="D48" s="349"/>
      <c r="E48" s="473" t="b">
        <v>0</v>
      </c>
      <c r="F48" s="626">
        <f t="shared" si="5"/>
        <v>0</v>
      </c>
      <c r="G48" s="626">
        <f t="shared" si="6"/>
        <v>0</v>
      </c>
      <c r="H48" s="44" t="s">
        <v>453</v>
      </c>
      <c r="I48" s="542">
        <v>100</v>
      </c>
      <c r="J48" s="502" t="s">
        <v>334</v>
      </c>
      <c r="K48" s="463">
        <f t="shared" si="1"/>
        <v>0</v>
      </c>
      <c r="L48" s="464" t="str">
        <f t="shared" si="4"/>
        <v/>
      </c>
      <c r="M48" s="335">
        <v>144</v>
      </c>
      <c r="N48" s="245" t="s">
        <v>138</v>
      </c>
      <c r="O48" s="246">
        <f>(G48/32.35)*M48</f>
        <v>0</v>
      </c>
      <c r="P48" s="247" t="s">
        <v>176</v>
      </c>
      <c r="Q48" s="246">
        <v>250.4</v>
      </c>
      <c r="R48" s="246" t="s">
        <v>138</v>
      </c>
      <c r="S48" s="246">
        <f>(G48*0.098)*Q48</f>
        <v>0</v>
      </c>
      <c r="T48" s="245" t="s">
        <v>139</v>
      </c>
      <c r="U48" s="246">
        <v>2.512</v>
      </c>
      <c r="V48" s="246" t="s">
        <v>142</v>
      </c>
      <c r="W48" s="246">
        <f>(20/5.68)*U48*(G48*0.78)</f>
        <v>0</v>
      </c>
      <c r="X48" s="250" t="s">
        <v>143</v>
      </c>
      <c r="Y48" s="246">
        <f t="shared" si="2"/>
        <v>0</v>
      </c>
      <c r="Z48" s="246"/>
      <c r="AA48" s="248">
        <f t="shared" si="3"/>
        <v>0</v>
      </c>
    </row>
    <row r="49" spans="1:847" s="6" customFormat="1" ht="28.05" customHeight="1">
      <c r="A49" s="450"/>
      <c r="B49" s="35"/>
      <c r="C49" s="474" t="s">
        <v>171</v>
      </c>
      <c r="D49" s="350"/>
      <c r="E49" s="452" t="b">
        <v>0</v>
      </c>
      <c r="F49" s="629">
        <f t="shared" si="5"/>
        <v>0</v>
      </c>
      <c r="G49" s="629">
        <f t="shared" si="6"/>
        <v>0</v>
      </c>
      <c r="H49" s="35" t="s">
        <v>453</v>
      </c>
      <c r="I49" s="542">
        <v>100</v>
      </c>
      <c r="J49" s="543" t="s">
        <v>334</v>
      </c>
      <c r="K49" s="456">
        <f t="shared" si="1"/>
        <v>0</v>
      </c>
      <c r="L49" s="422" t="str">
        <f t="shared" si="4"/>
        <v/>
      </c>
      <c r="M49" s="335">
        <v>72.64</v>
      </c>
      <c r="N49" s="245" t="s">
        <v>138</v>
      </c>
      <c r="O49" s="246">
        <f>(G49*0.25*0.1905)*M49</f>
        <v>0</v>
      </c>
      <c r="P49" s="251" t="s">
        <v>147</v>
      </c>
      <c r="Q49" s="246">
        <v>129.69999999999999</v>
      </c>
      <c r="R49" s="246" t="s">
        <v>138</v>
      </c>
      <c r="S49" s="246">
        <f>(G49*0.0127)*Q49</f>
        <v>0</v>
      </c>
      <c r="T49" s="252" t="s">
        <v>181</v>
      </c>
      <c r="U49" s="246">
        <v>174</v>
      </c>
      <c r="V49" s="246" t="s">
        <v>182</v>
      </c>
      <c r="W49" s="246">
        <f>(G49*0.25*0.1905)+(G49*0.0127)/423.78*U49</f>
        <v>0</v>
      </c>
      <c r="X49" s="245" t="s">
        <v>331</v>
      </c>
      <c r="Y49" s="246">
        <f t="shared" si="2"/>
        <v>0</v>
      </c>
      <c r="Z49" s="246"/>
      <c r="AA49" s="248">
        <f t="shared" si="3"/>
        <v>0</v>
      </c>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c r="IT49" s="28"/>
      <c r="IU49" s="28"/>
      <c r="IV49" s="28"/>
      <c r="IW49" s="28"/>
      <c r="IX49" s="28"/>
      <c r="IY49" s="28"/>
      <c r="IZ49" s="28"/>
      <c r="JA49" s="28"/>
      <c r="JB49" s="28"/>
      <c r="JC49" s="28"/>
      <c r="JD49" s="28"/>
      <c r="JE49" s="28"/>
      <c r="JF49" s="28"/>
      <c r="JG49" s="28"/>
      <c r="JH49" s="28"/>
      <c r="JI49" s="28"/>
      <c r="JJ49" s="28"/>
      <c r="JK49" s="28"/>
      <c r="JL49" s="28"/>
      <c r="JM49" s="28"/>
      <c r="JN49" s="28"/>
      <c r="JO49" s="28"/>
      <c r="JP49" s="28"/>
      <c r="JQ49" s="28"/>
      <c r="JR49" s="28"/>
      <c r="JS49" s="28"/>
      <c r="JT49" s="28"/>
      <c r="JU49" s="28"/>
      <c r="JV49" s="28"/>
      <c r="JW49" s="28"/>
      <c r="JX49" s="28"/>
      <c r="JY49" s="28"/>
      <c r="JZ49" s="28"/>
      <c r="KA49" s="28"/>
      <c r="KB49" s="28"/>
      <c r="KC49" s="28"/>
      <c r="KD49" s="28"/>
      <c r="KE49" s="28"/>
      <c r="KF49" s="28"/>
      <c r="KG49" s="28"/>
      <c r="KH49" s="28"/>
      <c r="KI49" s="28"/>
      <c r="KJ49" s="28"/>
      <c r="KK49" s="28"/>
      <c r="KL49" s="28"/>
      <c r="KM49" s="28"/>
      <c r="KN49" s="28"/>
      <c r="KO49" s="28"/>
      <c r="KP49" s="28"/>
      <c r="KQ49" s="28"/>
      <c r="KR49" s="28"/>
      <c r="KS49" s="28"/>
      <c r="KT49" s="28"/>
      <c r="KU49" s="28"/>
      <c r="KV49" s="28"/>
      <c r="KW49" s="28"/>
      <c r="KX49" s="28"/>
      <c r="KY49" s="28"/>
      <c r="KZ49" s="28"/>
      <c r="LA49" s="28"/>
      <c r="LB49" s="28"/>
      <c r="LC49" s="28"/>
      <c r="LD49" s="28"/>
      <c r="LE49" s="28"/>
      <c r="LF49" s="28"/>
      <c r="LG49" s="28"/>
      <c r="LH49" s="28"/>
      <c r="LI49" s="28"/>
      <c r="LJ49" s="28"/>
      <c r="LK49" s="28"/>
      <c r="LL49" s="28"/>
      <c r="LM49" s="28"/>
      <c r="LN49" s="28"/>
      <c r="LO49" s="28"/>
      <c r="LP49" s="28"/>
      <c r="LQ49" s="28"/>
      <c r="LR49" s="28"/>
      <c r="LS49" s="28"/>
      <c r="LT49" s="28"/>
      <c r="LU49" s="28"/>
      <c r="LV49" s="28"/>
      <c r="LW49" s="28"/>
      <c r="LX49" s="28"/>
      <c r="LY49" s="28"/>
      <c r="LZ49" s="28"/>
      <c r="MA49" s="28"/>
      <c r="MB49" s="28"/>
      <c r="MC49" s="28"/>
      <c r="MD49" s="28"/>
      <c r="ME49" s="28"/>
      <c r="MF49" s="28"/>
      <c r="MG49" s="28"/>
      <c r="MH49" s="28"/>
      <c r="MI49" s="28"/>
      <c r="MJ49" s="28"/>
      <c r="MK49" s="28"/>
      <c r="ML49" s="28"/>
      <c r="MM49" s="28"/>
      <c r="MN49" s="28"/>
      <c r="MO49" s="28"/>
      <c r="MP49" s="28"/>
      <c r="MQ49" s="28"/>
      <c r="MR49" s="28"/>
      <c r="MS49" s="28"/>
      <c r="MT49" s="28"/>
      <c r="MU49" s="28"/>
      <c r="MV49" s="28"/>
      <c r="MW49" s="28"/>
      <c r="MX49" s="28"/>
      <c r="MY49" s="28"/>
      <c r="MZ49" s="28"/>
      <c r="NA49" s="28"/>
      <c r="NB49" s="28"/>
      <c r="NC49" s="28"/>
      <c r="ND49" s="28"/>
      <c r="NE49" s="28"/>
      <c r="NF49" s="28"/>
      <c r="NG49" s="28"/>
      <c r="NH49" s="28"/>
      <c r="NI49" s="28"/>
      <c r="NJ49" s="28"/>
      <c r="NK49" s="28"/>
      <c r="NL49" s="28"/>
      <c r="NM49" s="28"/>
      <c r="NN49" s="28"/>
      <c r="NO49" s="28"/>
      <c r="NP49" s="28"/>
      <c r="NQ49" s="28"/>
      <c r="NR49" s="28"/>
      <c r="NS49" s="28"/>
      <c r="NT49" s="28"/>
      <c r="NU49" s="28"/>
      <c r="NV49" s="28"/>
      <c r="NW49" s="28"/>
      <c r="NX49" s="28"/>
      <c r="NY49" s="28"/>
      <c r="NZ49" s="28"/>
      <c r="OA49" s="28"/>
      <c r="OB49" s="28"/>
      <c r="OC49" s="28"/>
      <c r="OD49" s="28"/>
      <c r="OE49" s="28"/>
      <c r="OF49" s="28"/>
      <c r="OG49" s="28"/>
      <c r="OH49" s="28"/>
      <c r="OI49" s="28"/>
      <c r="OJ49" s="28"/>
      <c r="OK49" s="28"/>
      <c r="OL49" s="28"/>
      <c r="OM49" s="28"/>
      <c r="ON49" s="28"/>
      <c r="OO49" s="28"/>
      <c r="OP49" s="28"/>
      <c r="OQ49" s="28"/>
      <c r="OR49" s="28"/>
      <c r="OS49" s="28"/>
      <c r="OT49" s="28"/>
      <c r="OU49" s="28"/>
      <c r="OV49" s="28"/>
      <c r="OW49" s="28"/>
      <c r="OX49" s="28"/>
      <c r="OY49" s="28"/>
      <c r="OZ49" s="28"/>
      <c r="PA49" s="28"/>
      <c r="PB49" s="28"/>
      <c r="PC49" s="28"/>
      <c r="PD49" s="28"/>
      <c r="PE49" s="28"/>
      <c r="PF49" s="28"/>
      <c r="PG49" s="28"/>
      <c r="PH49" s="28"/>
      <c r="PI49" s="28"/>
      <c r="PJ49" s="28"/>
      <c r="PK49" s="28"/>
      <c r="PL49" s="28"/>
      <c r="PM49" s="28"/>
      <c r="PN49" s="28"/>
      <c r="PO49" s="28"/>
      <c r="PP49" s="28"/>
      <c r="PQ49" s="28"/>
      <c r="PR49" s="28"/>
      <c r="PS49" s="28"/>
      <c r="PT49" s="28"/>
      <c r="PU49" s="28"/>
      <c r="PV49" s="28"/>
      <c r="PW49" s="28"/>
      <c r="PX49" s="28"/>
      <c r="PY49" s="28"/>
      <c r="PZ49" s="28"/>
      <c r="QA49" s="28"/>
      <c r="QB49" s="28"/>
      <c r="QC49" s="28"/>
      <c r="QD49" s="28"/>
      <c r="QE49" s="28"/>
      <c r="QF49" s="28"/>
      <c r="QG49" s="28"/>
      <c r="QH49" s="28"/>
      <c r="QI49" s="28"/>
      <c r="QJ49" s="28"/>
      <c r="QK49" s="28"/>
      <c r="QL49" s="28"/>
      <c r="QM49" s="28"/>
      <c r="QN49" s="28"/>
      <c r="QO49" s="28"/>
      <c r="QP49" s="28"/>
      <c r="QQ49" s="28"/>
      <c r="QR49" s="28"/>
      <c r="QS49" s="28"/>
      <c r="QT49" s="28"/>
      <c r="QU49" s="28"/>
      <c r="QV49" s="28"/>
      <c r="QW49" s="28"/>
      <c r="QX49" s="28"/>
      <c r="QY49" s="28"/>
      <c r="QZ49" s="28"/>
      <c r="RA49" s="28"/>
      <c r="RB49" s="28"/>
      <c r="RC49" s="28"/>
      <c r="RD49" s="28"/>
      <c r="RE49" s="28"/>
      <c r="RF49" s="28"/>
      <c r="RG49" s="28"/>
      <c r="RH49" s="28"/>
      <c r="RI49" s="28"/>
      <c r="RJ49" s="28"/>
      <c r="RK49" s="28"/>
      <c r="RL49" s="28"/>
      <c r="RM49" s="28"/>
      <c r="RN49" s="28"/>
      <c r="RO49" s="28"/>
      <c r="RP49" s="28"/>
      <c r="RQ49" s="28"/>
      <c r="RR49" s="28"/>
      <c r="RS49" s="28"/>
      <c r="RT49" s="28"/>
      <c r="RU49" s="28"/>
      <c r="RV49" s="28"/>
      <c r="RW49" s="28"/>
      <c r="RX49" s="28"/>
      <c r="RY49" s="28"/>
      <c r="RZ49" s="28"/>
      <c r="SA49" s="28"/>
      <c r="SB49" s="28"/>
      <c r="SC49" s="28"/>
      <c r="SD49" s="28"/>
      <c r="SE49" s="28"/>
      <c r="SF49" s="28"/>
      <c r="SG49" s="28"/>
      <c r="SH49" s="28"/>
      <c r="SI49" s="28"/>
      <c r="SJ49" s="28"/>
      <c r="SK49" s="28"/>
      <c r="SL49" s="28"/>
      <c r="SM49" s="28"/>
      <c r="SN49" s="28"/>
      <c r="SO49" s="28"/>
      <c r="SP49" s="28"/>
      <c r="SQ49" s="28"/>
      <c r="SR49" s="28"/>
      <c r="SS49" s="28"/>
      <c r="ST49" s="28"/>
      <c r="SU49" s="28"/>
      <c r="SV49" s="28"/>
      <c r="SW49" s="28"/>
      <c r="SX49" s="28"/>
      <c r="SY49" s="28"/>
      <c r="SZ49" s="28"/>
      <c r="TA49" s="28"/>
      <c r="TB49" s="28"/>
      <c r="TC49" s="28"/>
      <c r="TD49" s="28"/>
      <c r="TE49" s="28"/>
      <c r="TF49" s="28"/>
      <c r="TG49" s="28"/>
      <c r="TH49" s="28"/>
      <c r="TI49" s="28"/>
      <c r="TJ49" s="28"/>
      <c r="TK49" s="28"/>
      <c r="TL49" s="28"/>
      <c r="TM49" s="28"/>
      <c r="TN49" s="28"/>
      <c r="TO49" s="28"/>
      <c r="TP49" s="28"/>
      <c r="TQ49" s="28"/>
      <c r="TR49" s="28"/>
      <c r="TS49" s="28"/>
      <c r="TT49" s="28"/>
      <c r="TU49" s="28"/>
      <c r="TV49" s="28"/>
      <c r="TW49" s="28"/>
      <c r="TX49" s="28"/>
      <c r="TY49" s="28"/>
      <c r="TZ49" s="28"/>
      <c r="UA49" s="28"/>
      <c r="UB49" s="28"/>
      <c r="UC49" s="28"/>
      <c r="UD49" s="28"/>
      <c r="UE49" s="28"/>
      <c r="UF49" s="28"/>
      <c r="UG49" s="28"/>
      <c r="UH49" s="28"/>
      <c r="UI49" s="28"/>
      <c r="UJ49" s="28"/>
      <c r="UK49" s="28"/>
      <c r="UL49" s="28"/>
      <c r="UM49" s="28"/>
      <c r="UN49" s="28"/>
      <c r="UO49" s="28"/>
      <c r="UP49" s="28"/>
      <c r="UQ49" s="28"/>
      <c r="UR49" s="28"/>
      <c r="US49" s="28"/>
      <c r="UT49" s="28"/>
      <c r="UU49" s="28"/>
      <c r="UV49" s="28"/>
      <c r="UW49" s="28"/>
      <c r="UX49" s="28"/>
      <c r="UY49" s="28"/>
      <c r="UZ49" s="28"/>
      <c r="VA49" s="28"/>
      <c r="VB49" s="28"/>
      <c r="VC49" s="28"/>
      <c r="VD49" s="28"/>
      <c r="VE49" s="28"/>
      <c r="VF49" s="28"/>
      <c r="VG49" s="28"/>
      <c r="VH49" s="28"/>
      <c r="VI49" s="28"/>
      <c r="VJ49" s="28"/>
      <c r="VK49" s="28"/>
      <c r="VL49" s="28"/>
      <c r="VM49" s="28"/>
      <c r="VN49" s="28"/>
      <c r="VO49" s="28"/>
      <c r="VP49" s="28"/>
      <c r="VQ49" s="28"/>
      <c r="VR49" s="28"/>
      <c r="VS49" s="28"/>
      <c r="VT49" s="28"/>
      <c r="VU49" s="28"/>
      <c r="VV49" s="28"/>
      <c r="VW49" s="28"/>
      <c r="VX49" s="28"/>
      <c r="VY49" s="28"/>
      <c r="VZ49" s="28"/>
      <c r="WA49" s="28"/>
      <c r="WB49" s="28"/>
      <c r="WC49" s="28"/>
      <c r="WD49" s="28"/>
      <c r="WE49" s="28"/>
      <c r="WF49" s="28"/>
      <c r="WG49" s="28"/>
      <c r="WH49" s="28"/>
      <c r="WI49" s="28"/>
      <c r="WJ49" s="28"/>
      <c r="WK49" s="28"/>
      <c r="WL49" s="28"/>
      <c r="WM49" s="28"/>
      <c r="WN49" s="28"/>
      <c r="WO49" s="28"/>
      <c r="WP49" s="28"/>
      <c r="WQ49" s="28"/>
      <c r="WR49" s="28"/>
      <c r="WS49" s="28"/>
      <c r="WT49" s="28"/>
      <c r="WU49" s="28"/>
      <c r="WV49" s="28"/>
      <c r="WW49" s="28"/>
      <c r="WX49" s="28"/>
      <c r="WY49" s="28"/>
      <c r="WZ49" s="28"/>
      <c r="XA49" s="28"/>
      <c r="XB49" s="28"/>
      <c r="XC49" s="28"/>
      <c r="XD49" s="28"/>
      <c r="XE49" s="28"/>
      <c r="XF49" s="28"/>
      <c r="XG49" s="28"/>
      <c r="XH49" s="28"/>
      <c r="XI49" s="28"/>
      <c r="XJ49" s="28"/>
      <c r="XK49" s="28"/>
      <c r="XL49" s="28"/>
      <c r="XM49" s="28"/>
      <c r="XN49" s="28"/>
      <c r="XO49" s="28"/>
      <c r="XP49" s="28"/>
      <c r="XQ49" s="28"/>
      <c r="XR49" s="28"/>
      <c r="XS49" s="28"/>
      <c r="XT49" s="28"/>
      <c r="XU49" s="28"/>
      <c r="XV49" s="28"/>
      <c r="XW49" s="28"/>
      <c r="XX49" s="28"/>
      <c r="XY49" s="28"/>
      <c r="XZ49" s="28"/>
      <c r="YA49" s="28"/>
      <c r="YB49" s="28"/>
      <c r="YC49" s="28"/>
      <c r="YD49" s="28"/>
      <c r="YE49" s="28"/>
      <c r="YF49" s="28"/>
      <c r="YG49" s="28"/>
      <c r="YH49" s="28"/>
      <c r="YI49" s="28"/>
      <c r="YJ49" s="28"/>
      <c r="YK49" s="28"/>
      <c r="YL49" s="28"/>
      <c r="YM49" s="28"/>
      <c r="YN49" s="28"/>
      <c r="YO49" s="28"/>
      <c r="YP49" s="28"/>
      <c r="YQ49" s="28"/>
      <c r="YR49" s="28"/>
      <c r="YS49" s="28"/>
      <c r="YT49" s="28"/>
      <c r="YU49" s="28"/>
      <c r="YV49" s="28"/>
      <c r="YW49" s="28"/>
      <c r="YX49" s="28"/>
      <c r="YY49" s="28"/>
      <c r="YZ49" s="28"/>
      <c r="ZA49" s="28"/>
      <c r="ZB49" s="28"/>
      <c r="ZC49" s="28"/>
      <c r="ZD49" s="28"/>
      <c r="ZE49" s="28"/>
      <c r="ZF49" s="28"/>
      <c r="ZG49" s="28"/>
      <c r="ZH49" s="28"/>
      <c r="ZI49" s="28"/>
      <c r="ZJ49" s="28"/>
      <c r="ZK49" s="28"/>
      <c r="ZL49" s="28"/>
      <c r="ZM49" s="28"/>
      <c r="ZN49" s="28"/>
      <c r="ZO49" s="28"/>
      <c r="ZP49" s="28"/>
      <c r="ZQ49" s="28"/>
      <c r="ZR49" s="28"/>
      <c r="ZS49" s="28"/>
      <c r="ZT49" s="28"/>
      <c r="ZU49" s="28"/>
      <c r="ZV49" s="28"/>
      <c r="ZW49" s="28"/>
      <c r="ZX49" s="28"/>
      <c r="ZY49" s="28"/>
      <c r="ZZ49" s="28"/>
      <c r="AAA49" s="28"/>
      <c r="AAB49" s="28"/>
      <c r="AAC49" s="28"/>
      <c r="AAD49" s="28"/>
      <c r="AAE49" s="28"/>
      <c r="AAF49" s="28"/>
      <c r="AAG49" s="28"/>
      <c r="AAH49" s="28"/>
      <c r="AAI49" s="28"/>
      <c r="AAJ49" s="28"/>
      <c r="AAK49" s="28"/>
      <c r="AAL49" s="28"/>
      <c r="AAM49" s="28"/>
      <c r="AAN49" s="28"/>
      <c r="AAO49" s="28"/>
      <c r="AAP49" s="28"/>
      <c r="AAQ49" s="28"/>
      <c r="AAR49" s="28"/>
      <c r="AAS49" s="28"/>
      <c r="AAT49" s="28"/>
      <c r="AAU49" s="28"/>
      <c r="AAV49" s="28"/>
      <c r="AAW49" s="28"/>
      <c r="AAX49" s="28"/>
      <c r="AAY49" s="28"/>
      <c r="AAZ49" s="28"/>
      <c r="ABA49" s="28"/>
      <c r="ABB49" s="28"/>
      <c r="ABC49" s="28"/>
      <c r="ABD49" s="28"/>
      <c r="ABE49" s="28"/>
      <c r="ABF49" s="28"/>
      <c r="ABG49" s="28"/>
      <c r="ABH49" s="28"/>
      <c r="ABI49" s="28"/>
      <c r="ABJ49" s="28"/>
      <c r="ABK49" s="28"/>
      <c r="ABL49" s="28"/>
      <c r="ABM49" s="28"/>
      <c r="ABN49" s="28"/>
      <c r="ABO49" s="28"/>
      <c r="ABP49" s="28"/>
      <c r="ABQ49" s="28"/>
      <c r="ABR49" s="28"/>
      <c r="ABS49" s="28"/>
      <c r="ABT49" s="28"/>
      <c r="ABU49" s="28"/>
      <c r="ABV49" s="28"/>
      <c r="ABW49" s="28"/>
      <c r="ABX49" s="28"/>
      <c r="ABY49" s="28"/>
      <c r="ABZ49" s="28"/>
      <c r="ACA49" s="28"/>
      <c r="ACB49" s="28"/>
      <c r="ACC49" s="28"/>
      <c r="ACD49" s="28"/>
      <c r="ACE49" s="28"/>
      <c r="ACF49" s="28"/>
      <c r="ACG49" s="28"/>
      <c r="ACH49" s="28"/>
      <c r="ACI49" s="28"/>
      <c r="ACJ49" s="28"/>
      <c r="ACK49" s="28"/>
      <c r="ACL49" s="28"/>
      <c r="ACM49" s="28"/>
      <c r="ACN49" s="28"/>
      <c r="ACO49" s="28"/>
      <c r="ACP49" s="28"/>
      <c r="ACQ49" s="28"/>
      <c r="ACR49" s="28"/>
      <c r="ACS49" s="28"/>
      <c r="ACT49" s="28"/>
      <c r="ACU49" s="28"/>
      <c r="ACV49" s="28"/>
      <c r="ACW49" s="28"/>
      <c r="ACX49" s="28"/>
      <c r="ACY49" s="28"/>
      <c r="ACZ49" s="28"/>
      <c r="ADA49" s="28"/>
      <c r="ADB49" s="28"/>
      <c r="ADC49" s="28"/>
      <c r="ADD49" s="28"/>
      <c r="ADE49" s="28"/>
      <c r="ADF49" s="28"/>
      <c r="ADG49" s="28"/>
      <c r="ADH49" s="28"/>
      <c r="ADI49" s="28"/>
      <c r="ADJ49" s="28"/>
      <c r="ADK49" s="28"/>
      <c r="ADL49" s="28"/>
      <c r="ADM49" s="28"/>
      <c r="ADN49" s="28"/>
      <c r="ADO49" s="28"/>
      <c r="ADP49" s="28"/>
      <c r="ADQ49" s="28"/>
      <c r="ADR49" s="28"/>
      <c r="ADS49" s="28"/>
      <c r="ADT49" s="28"/>
      <c r="ADU49" s="28"/>
      <c r="ADV49" s="28"/>
      <c r="ADW49" s="28"/>
      <c r="ADX49" s="28"/>
      <c r="ADY49" s="28"/>
      <c r="ADZ49" s="28"/>
      <c r="AEA49" s="28"/>
      <c r="AEB49" s="28"/>
      <c r="AEC49" s="28"/>
      <c r="AED49" s="28"/>
      <c r="AEE49" s="28"/>
      <c r="AEF49" s="28"/>
      <c r="AEG49" s="28"/>
      <c r="AEH49" s="28"/>
      <c r="AEI49" s="28"/>
      <c r="AEJ49" s="28"/>
      <c r="AEK49" s="28"/>
      <c r="AEL49" s="28"/>
      <c r="AEM49" s="28"/>
      <c r="AEN49" s="28"/>
      <c r="AEO49" s="28"/>
      <c r="AEP49" s="28"/>
      <c r="AEQ49" s="28"/>
      <c r="AER49" s="28"/>
      <c r="AES49" s="28"/>
      <c r="AET49" s="28"/>
      <c r="AEU49" s="28"/>
      <c r="AEV49" s="28"/>
      <c r="AEW49" s="28"/>
      <c r="AEX49" s="28"/>
      <c r="AEY49" s="28"/>
      <c r="AEZ49" s="28"/>
      <c r="AFA49" s="28"/>
      <c r="AFB49" s="28"/>
      <c r="AFC49" s="28"/>
      <c r="AFD49" s="28"/>
      <c r="AFE49" s="28"/>
      <c r="AFF49" s="28"/>
      <c r="AFG49" s="28"/>
      <c r="AFH49" s="28"/>
      <c r="AFI49" s="28"/>
      <c r="AFJ49" s="28"/>
      <c r="AFK49" s="28"/>
      <c r="AFL49" s="28"/>
      <c r="AFM49" s="28"/>
      <c r="AFN49" s="28"/>
      <c r="AFO49" s="28"/>
    </row>
    <row r="50" spans="1:847" ht="31.05" customHeight="1">
      <c r="A50" s="457"/>
      <c r="B50" s="44"/>
      <c r="C50" s="472" t="s">
        <v>274</v>
      </c>
      <c r="D50" s="349"/>
      <c r="E50" s="473" t="b">
        <v>0</v>
      </c>
      <c r="F50" s="626">
        <f t="shared" si="5"/>
        <v>0</v>
      </c>
      <c r="G50" s="626">
        <f t="shared" si="6"/>
        <v>0</v>
      </c>
      <c r="H50" s="44" t="s">
        <v>453</v>
      </c>
      <c r="I50" s="542">
        <v>100</v>
      </c>
      <c r="J50" s="502" t="s">
        <v>334</v>
      </c>
      <c r="K50" s="463">
        <f t="shared" si="1"/>
        <v>0</v>
      </c>
      <c r="L50" s="464" t="str">
        <f t="shared" si="4"/>
        <v/>
      </c>
      <c r="M50" s="335">
        <v>0.86099999999999999</v>
      </c>
      <c r="N50" s="245" t="s">
        <v>275</v>
      </c>
      <c r="O50" s="246">
        <f>(G50/0.076865)*M50</f>
        <v>0</v>
      </c>
      <c r="P50" s="251" t="s">
        <v>276</v>
      </c>
      <c r="Q50" s="246">
        <v>0.16300000000000001</v>
      </c>
      <c r="R50" s="246" t="s">
        <v>150</v>
      </c>
      <c r="S50" s="246">
        <f>G50*39.46*Q50</f>
        <v>0</v>
      </c>
      <c r="T50" s="252" t="s">
        <v>277</v>
      </c>
      <c r="U50" s="246"/>
      <c r="V50" s="246"/>
      <c r="W50" s="246"/>
      <c r="X50" s="245"/>
      <c r="Y50" s="246">
        <f>O50+S50</f>
        <v>0</v>
      </c>
      <c r="Z50" s="246"/>
      <c r="AA50" s="248">
        <f t="shared" si="3"/>
        <v>0</v>
      </c>
    </row>
    <row r="51" spans="1:847" s="6" customFormat="1" ht="28.05" customHeight="1">
      <c r="A51" s="450"/>
      <c r="B51" s="35"/>
      <c r="C51" s="516" t="s">
        <v>272</v>
      </c>
      <c r="D51" s="350"/>
      <c r="E51" s="452" t="b">
        <v>0</v>
      </c>
      <c r="F51" s="629">
        <f t="shared" si="5"/>
        <v>0</v>
      </c>
      <c r="G51" s="629">
        <f t="shared" si="6"/>
        <v>0</v>
      </c>
      <c r="H51" s="35" t="s">
        <v>453</v>
      </c>
      <c r="I51" s="542">
        <v>100</v>
      </c>
      <c r="J51" s="543" t="s">
        <v>334</v>
      </c>
      <c r="K51" s="456">
        <f t="shared" si="1"/>
        <v>0</v>
      </c>
      <c r="L51" s="422" t="str">
        <f>IF($E51,K51,"")</f>
        <v/>
      </c>
      <c r="M51" s="335">
        <v>-29.5</v>
      </c>
      <c r="N51" s="245" t="s">
        <v>212</v>
      </c>
      <c r="O51" s="246">
        <f>G51*M51</f>
        <v>0</v>
      </c>
      <c r="P51" s="253" t="s">
        <v>273</v>
      </c>
      <c r="Q51" s="246"/>
      <c r="R51" s="246"/>
      <c r="S51" s="246"/>
      <c r="T51" s="245"/>
      <c r="U51" s="246"/>
      <c r="V51" s="246"/>
      <c r="W51" s="246"/>
      <c r="X51" s="245"/>
      <c r="Y51" s="246">
        <f t="shared" si="2"/>
        <v>0</v>
      </c>
      <c r="Z51" s="246"/>
      <c r="AA51" s="248">
        <f t="shared" si="3"/>
        <v>0</v>
      </c>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c r="IV51" s="28"/>
      <c r="IW51" s="28"/>
      <c r="IX51" s="28"/>
      <c r="IY51" s="28"/>
      <c r="IZ51" s="28"/>
      <c r="JA51" s="28"/>
      <c r="JB51" s="28"/>
      <c r="JC51" s="28"/>
      <c r="JD51" s="28"/>
      <c r="JE51" s="28"/>
      <c r="JF51" s="28"/>
      <c r="JG51" s="28"/>
      <c r="JH51" s="28"/>
      <c r="JI51" s="28"/>
      <c r="JJ51" s="28"/>
      <c r="JK51" s="28"/>
      <c r="JL51" s="28"/>
      <c r="JM51" s="28"/>
      <c r="JN51" s="28"/>
      <c r="JO51" s="28"/>
      <c r="JP51" s="28"/>
      <c r="JQ51" s="28"/>
      <c r="JR51" s="28"/>
      <c r="JS51" s="28"/>
      <c r="JT51" s="28"/>
      <c r="JU51" s="28"/>
      <c r="JV51" s="28"/>
      <c r="JW51" s="28"/>
      <c r="JX51" s="28"/>
      <c r="JY51" s="28"/>
      <c r="JZ51" s="28"/>
      <c r="KA51" s="28"/>
      <c r="KB51" s="28"/>
      <c r="KC51" s="28"/>
      <c r="KD51" s="28"/>
      <c r="KE51" s="28"/>
      <c r="KF51" s="28"/>
      <c r="KG51" s="28"/>
      <c r="KH51" s="28"/>
      <c r="KI51" s="28"/>
      <c r="KJ51" s="28"/>
      <c r="KK51" s="28"/>
      <c r="KL51" s="28"/>
      <c r="KM51" s="28"/>
      <c r="KN51" s="28"/>
      <c r="KO51" s="28"/>
      <c r="KP51" s="28"/>
      <c r="KQ51" s="28"/>
      <c r="KR51" s="28"/>
      <c r="KS51" s="28"/>
      <c r="KT51" s="28"/>
      <c r="KU51" s="28"/>
      <c r="KV51" s="28"/>
      <c r="KW51" s="28"/>
      <c r="KX51" s="28"/>
      <c r="KY51" s="28"/>
      <c r="KZ51" s="28"/>
      <c r="LA51" s="28"/>
      <c r="LB51" s="28"/>
      <c r="LC51" s="28"/>
      <c r="LD51" s="28"/>
      <c r="LE51" s="28"/>
      <c r="LF51" s="28"/>
      <c r="LG51" s="28"/>
      <c r="LH51" s="28"/>
      <c r="LI51" s="28"/>
      <c r="LJ51" s="28"/>
      <c r="LK51" s="28"/>
      <c r="LL51" s="28"/>
      <c r="LM51" s="28"/>
      <c r="LN51" s="28"/>
      <c r="LO51" s="28"/>
      <c r="LP51" s="28"/>
      <c r="LQ51" s="28"/>
      <c r="LR51" s="28"/>
      <c r="LS51" s="28"/>
      <c r="LT51" s="28"/>
      <c r="LU51" s="28"/>
      <c r="LV51" s="28"/>
      <c r="LW51" s="28"/>
      <c r="LX51" s="28"/>
      <c r="LY51" s="28"/>
      <c r="LZ51" s="28"/>
      <c r="MA51" s="28"/>
      <c r="MB51" s="28"/>
      <c r="MC51" s="28"/>
      <c r="MD51" s="28"/>
      <c r="ME51" s="28"/>
      <c r="MF51" s="28"/>
      <c r="MG51" s="28"/>
      <c r="MH51" s="28"/>
      <c r="MI51" s="28"/>
      <c r="MJ51" s="28"/>
      <c r="MK51" s="28"/>
      <c r="ML51" s="28"/>
      <c r="MM51" s="28"/>
      <c r="MN51" s="28"/>
      <c r="MO51" s="28"/>
      <c r="MP51" s="28"/>
      <c r="MQ51" s="28"/>
      <c r="MR51" s="28"/>
      <c r="MS51" s="28"/>
      <c r="MT51" s="28"/>
      <c r="MU51" s="28"/>
      <c r="MV51" s="28"/>
      <c r="MW51" s="28"/>
      <c r="MX51" s="28"/>
      <c r="MY51" s="28"/>
      <c r="MZ51" s="28"/>
      <c r="NA51" s="28"/>
      <c r="NB51" s="28"/>
      <c r="NC51" s="28"/>
      <c r="ND51" s="28"/>
      <c r="NE51" s="28"/>
      <c r="NF51" s="28"/>
      <c r="NG51" s="28"/>
      <c r="NH51" s="28"/>
      <c r="NI51" s="28"/>
      <c r="NJ51" s="28"/>
      <c r="NK51" s="28"/>
      <c r="NL51" s="28"/>
      <c r="NM51" s="28"/>
      <c r="NN51" s="28"/>
      <c r="NO51" s="28"/>
      <c r="NP51" s="28"/>
      <c r="NQ51" s="28"/>
      <c r="NR51" s="28"/>
      <c r="NS51" s="28"/>
      <c r="NT51" s="28"/>
      <c r="NU51" s="28"/>
      <c r="NV51" s="28"/>
      <c r="NW51" s="28"/>
      <c r="NX51" s="28"/>
      <c r="NY51" s="28"/>
      <c r="NZ51" s="28"/>
      <c r="OA51" s="28"/>
      <c r="OB51" s="28"/>
      <c r="OC51" s="28"/>
      <c r="OD51" s="28"/>
      <c r="OE51" s="28"/>
      <c r="OF51" s="28"/>
      <c r="OG51" s="28"/>
      <c r="OH51" s="28"/>
      <c r="OI51" s="28"/>
      <c r="OJ51" s="28"/>
      <c r="OK51" s="28"/>
      <c r="OL51" s="28"/>
      <c r="OM51" s="28"/>
      <c r="ON51" s="28"/>
      <c r="OO51" s="28"/>
      <c r="OP51" s="28"/>
      <c r="OQ51" s="28"/>
      <c r="OR51" s="28"/>
      <c r="OS51" s="28"/>
      <c r="OT51" s="28"/>
      <c r="OU51" s="28"/>
      <c r="OV51" s="28"/>
      <c r="OW51" s="28"/>
      <c r="OX51" s="28"/>
      <c r="OY51" s="28"/>
      <c r="OZ51" s="28"/>
      <c r="PA51" s="28"/>
      <c r="PB51" s="28"/>
      <c r="PC51" s="28"/>
      <c r="PD51" s="28"/>
      <c r="PE51" s="28"/>
      <c r="PF51" s="28"/>
      <c r="PG51" s="28"/>
      <c r="PH51" s="28"/>
      <c r="PI51" s="28"/>
      <c r="PJ51" s="28"/>
      <c r="PK51" s="28"/>
      <c r="PL51" s="28"/>
      <c r="PM51" s="28"/>
      <c r="PN51" s="28"/>
      <c r="PO51" s="28"/>
      <c r="PP51" s="28"/>
      <c r="PQ51" s="28"/>
      <c r="PR51" s="28"/>
      <c r="PS51" s="28"/>
      <c r="PT51" s="28"/>
      <c r="PU51" s="28"/>
      <c r="PV51" s="28"/>
      <c r="PW51" s="28"/>
      <c r="PX51" s="28"/>
      <c r="PY51" s="28"/>
      <c r="PZ51" s="28"/>
      <c r="QA51" s="28"/>
      <c r="QB51" s="28"/>
      <c r="QC51" s="28"/>
      <c r="QD51" s="28"/>
      <c r="QE51" s="28"/>
      <c r="QF51" s="28"/>
      <c r="QG51" s="28"/>
      <c r="QH51" s="28"/>
      <c r="QI51" s="28"/>
      <c r="QJ51" s="28"/>
      <c r="QK51" s="28"/>
      <c r="QL51" s="28"/>
      <c r="QM51" s="28"/>
      <c r="QN51" s="28"/>
      <c r="QO51" s="28"/>
      <c r="QP51" s="28"/>
      <c r="QQ51" s="28"/>
      <c r="QR51" s="28"/>
      <c r="QS51" s="28"/>
      <c r="QT51" s="28"/>
      <c r="QU51" s="28"/>
      <c r="QV51" s="28"/>
      <c r="QW51" s="28"/>
      <c r="QX51" s="28"/>
      <c r="QY51" s="28"/>
      <c r="QZ51" s="28"/>
      <c r="RA51" s="28"/>
      <c r="RB51" s="28"/>
      <c r="RC51" s="28"/>
      <c r="RD51" s="28"/>
      <c r="RE51" s="28"/>
      <c r="RF51" s="28"/>
      <c r="RG51" s="28"/>
      <c r="RH51" s="28"/>
      <c r="RI51" s="28"/>
      <c r="RJ51" s="28"/>
      <c r="RK51" s="28"/>
      <c r="RL51" s="28"/>
      <c r="RM51" s="28"/>
      <c r="RN51" s="28"/>
      <c r="RO51" s="28"/>
      <c r="RP51" s="28"/>
      <c r="RQ51" s="28"/>
      <c r="RR51" s="28"/>
      <c r="RS51" s="28"/>
      <c r="RT51" s="28"/>
      <c r="RU51" s="28"/>
      <c r="RV51" s="28"/>
      <c r="RW51" s="28"/>
      <c r="RX51" s="28"/>
      <c r="RY51" s="28"/>
      <c r="RZ51" s="28"/>
      <c r="SA51" s="28"/>
      <c r="SB51" s="28"/>
      <c r="SC51" s="28"/>
      <c r="SD51" s="28"/>
      <c r="SE51" s="28"/>
      <c r="SF51" s="28"/>
      <c r="SG51" s="28"/>
      <c r="SH51" s="28"/>
      <c r="SI51" s="28"/>
      <c r="SJ51" s="28"/>
      <c r="SK51" s="28"/>
      <c r="SL51" s="28"/>
      <c r="SM51" s="28"/>
      <c r="SN51" s="28"/>
      <c r="SO51" s="28"/>
      <c r="SP51" s="28"/>
      <c r="SQ51" s="28"/>
      <c r="SR51" s="28"/>
      <c r="SS51" s="28"/>
      <c r="ST51" s="28"/>
      <c r="SU51" s="28"/>
      <c r="SV51" s="28"/>
      <c r="SW51" s="28"/>
      <c r="SX51" s="28"/>
      <c r="SY51" s="28"/>
      <c r="SZ51" s="28"/>
      <c r="TA51" s="28"/>
      <c r="TB51" s="28"/>
      <c r="TC51" s="28"/>
      <c r="TD51" s="28"/>
      <c r="TE51" s="28"/>
      <c r="TF51" s="28"/>
      <c r="TG51" s="28"/>
      <c r="TH51" s="28"/>
      <c r="TI51" s="28"/>
      <c r="TJ51" s="28"/>
      <c r="TK51" s="28"/>
      <c r="TL51" s="28"/>
      <c r="TM51" s="28"/>
      <c r="TN51" s="28"/>
      <c r="TO51" s="28"/>
      <c r="TP51" s="28"/>
      <c r="TQ51" s="28"/>
      <c r="TR51" s="28"/>
      <c r="TS51" s="28"/>
      <c r="TT51" s="28"/>
      <c r="TU51" s="28"/>
      <c r="TV51" s="28"/>
      <c r="TW51" s="28"/>
      <c r="TX51" s="28"/>
      <c r="TY51" s="28"/>
      <c r="TZ51" s="28"/>
      <c r="UA51" s="28"/>
      <c r="UB51" s="28"/>
      <c r="UC51" s="28"/>
      <c r="UD51" s="28"/>
      <c r="UE51" s="28"/>
      <c r="UF51" s="28"/>
      <c r="UG51" s="28"/>
      <c r="UH51" s="28"/>
      <c r="UI51" s="28"/>
      <c r="UJ51" s="28"/>
      <c r="UK51" s="28"/>
      <c r="UL51" s="28"/>
      <c r="UM51" s="28"/>
      <c r="UN51" s="28"/>
      <c r="UO51" s="28"/>
      <c r="UP51" s="28"/>
      <c r="UQ51" s="28"/>
      <c r="UR51" s="28"/>
      <c r="US51" s="28"/>
      <c r="UT51" s="28"/>
      <c r="UU51" s="28"/>
      <c r="UV51" s="28"/>
      <c r="UW51" s="28"/>
      <c r="UX51" s="28"/>
      <c r="UY51" s="28"/>
      <c r="UZ51" s="28"/>
      <c r="VA51" s="28"/>
      <c r="VB51" s="28"/>
      <c r="VC51" s="28"/>
      <c r="VD51" s="28"/>
      <c r="VE51" s="28"/>
      <c r="VF51" s="28"/>
      <c r="VG51" s="28"/>
      <c r="VH51" s="28"/>
      <c r="VI51" s="28"/>
      <c r="VJ51" s="28"/>
      <c r="VK51" s="28"/>
      <c r="VL51" s="28"/>
      <c r="VM51" s="28"/>
      <c r="VN51" s="28"/>
      <c r="VO51" s="28"/>
      <c r="VP51" s="28"/>
      <c r="VQ51" s="28"/>
      <c r="VR51" s="28"/>
      <c r="VS51" s="28"/>
      <c r="VT51" s="28"/>
      <c r="VU51" s="28"/>
      <c r="VV51" s="28"/>
      <c r="VW51" s="28"/>
      <c r="VX51" s="28"/>
      <c r="VY51" s="28"/>
      <c r="VZ51" s="28"/>
      <c r="WA51" s="28"/>
      <c r="WB51" s="28"/>
      <c r="WC51" s="28"/>
      <c r="WD51" s="28"/>
      <c r="WE51" s="28"/>
      <c r="WF51" s="28"/>
      <c r="WG51" s="28"/>
      <c r="WH51" s="28"/>
      <c r="WI51" s="28"/>
      <c r="WJ51" s="28"/>
      <c r="WK51" s="28"/>
      <c r="WL51" s="28"/>
      <c r="WM51" s="28"/>
      <c r="WN51" s="28"/>
      <c r="WO51" s="28"/>
      <c r="WP51" s="28"/>
      <c r="WQ51" s="28"/>
      <c r="WR51" s="28"/>
      <c r="WS51" s="28"/>
      <c r="WT51" s="28"/>
      <c r="WU51" s="28"/>
      <c r="WV51" s="28"/>
      <c r="WW51" s="28"/>
      <c r="WX51" s="28"/>
      <c r="WY51" s="28"/>
      <c r="WZ51" s="28"/>
      <c r="XA51" s="28"/>
      <c r="XB51" s="28"/>
      <c r="XC51" s="28"/>
      <c r="XD51" s="28"/>
      <c r="XE51" s="28"/>
      <c r="XF51" s="28"/>
      <c r="XG51" s="28"/>
      <c r="XH51" s="28"/>
      <c r="XI51" s="28"/>
      <c r="XJ51" s="28"/>
      <c r="XK51" s="28"/>
      <c r="XL51" s="28"/>
      <c r="XM51" s="28"/>
      <c r="XN51" s="28"/>
      <c r="XO51" s="28"/>
      <c r="XP51" s="28"/>
      <c r="XQ51" s="28"/>
      <c r="XR51" s="28"/>
      <c r="XS51" s="28"/>
      <c r="XT51" s="28"/>
      <c r="XU51" s="28"/>
      <c r="XV51" s="28"/>
      <c r="XW51" s="28"/>
      <c r="XX51" s="28"/>
      <c r="XY51" s="28"/>
      <c r="XZ51" s="28"/>
      <c r="YA51" s="28"/>
      <c r="YB51" s="28"/>
      <c r="YC51" s="28"/>
      <c r="YD51" s="28"/>
      <c r="YE51" s="28"/>
      <c r="YF51" s="28"/>
      <c r="YG51" s="28"/>
      <c r="YH51" s="28"/>
      <c r="YI51" s="28"/>
      <c r="YJ51" s="28"/>
      <c r="YK51" s="28"/>
      <c r="YL51" s="28"/>
      <c r="YM51" s="28"/>
      <c r="YN51" s="28"/>
      <c r="YO51" s="28"/>
      <c r="YP51" s="28"/>
      <c r="YQ51" s="28"/>
      <c r="YR51" s="28"/>
      <c r="YS51" s="28"/>
      <c r="YT51" s="28"/>
      <c r="YU51" s="28"/>
      <c r="YV51" s="28"/>
      <c r="YW51" s="28"/>
      <c r="YX51" s="28"/>
      <c r="YY51" s="28"/>
      <c r="YZ51" s="28"/>
      <c r="ZA51" s="28"/>
      <c r="ZB51" s="28"/>
      <c r="ZC51" s="28"/>
      <c r="ZD51" s="28"/>
      <c r="ZE51" s="28"/>
      <c r="ZF51" s="28"/>
      <c r="ZG51" s="28"/>
      <c r="ZH51" s="28"/>
      <c r="ZI51" s="28"/>
      <c r="ZJ51" s="28"/>
      <c r="ZK51" s="28"/>
      <c r="ZL51" s="28"/>
      <c r="ZM51" s="28"/>
      <c r="ZN51" s="28"/>
      <c r="ZO51" s="28"/>
      <c r="ZP51" s="28"/>
      <c r="ZQ51" s="28"/>
      <c r="ZR51" s="28"/>
      <c r="ZS51" s="28"/>
      <c r="ZT51" s="28"/>
      <c r="ZU51" s="28"/>
      <c r="ZV51" s="28"/>
      <c r="ZW51" s="28"/>
      <c r="ZX51" s="28"/>
      <c r="ZY51" s="28"/>
      <c r="ZZ51" s="28"/>
      <c r="AAA51" s="28"/>
      <c r="AAB51" s="28"/>
      <c r="AAC51" s="28"/>
      <c r="AAD51" s="28"/>
      <c r="AAE51" s="28"/>
      <c r="AAF51" s="28"/>
      <c r="AAG51" s="28"/>
      <c r="AAH51" s="28"/>
      <c r="AAI51" s="28"/>
      <c r="AAJ51" s="28"/>
      <c r="AAK51" s="28"/>
      <c r="AAL51" s="28"/>
      <c r="AAM51" s="28"/>
      <c r="AAN51" s="28"/>
      <c r="AAO51" s="28"/>
      <c r="AAP51" s="28"/>
      <c r="AAQ51" s="28"/>
      <c r="AAR51" s="28"/>
      <c r="AAS51" s="28"/>
      <c r="AAT51" s="28"/>
      <c r="AAU51" s="28"/>
      <c r="AAV51" s="28"/>
      <c r="AAW51" s="28"/>
      <c r="AAX51" s="28"/>
      <c r="AAY51" s="28"/>
      <c r="AAZ51" s="28"/>
      <c r="ABA51" s="28"/>
      <c r="ABB51" s="28"/>
      <c r="ABC51" s="28"/>
      <c r="ABD51" s="28"/>
      <c r="ABE51" s="28"/>
      <c r="ABF51" s="28"/>
      <c r="ABG51" s="28"/>
      <c r="ABH51" s="28"/>
      <c r="ABI51" s="28"/>
      <c r="ABJ51" s="28"/>
      <c r="ABK51" s="28"/>
      <c r="ABL51" s="28"/>
      <c r="ABM51" s="28"/>
      <c r="ABN51" s="28"/>
      <c r="ABO51" s="28"/>
      <c r="ABP51" s="28"/>
      <c r="ABQ51" s="28"/>
      <c r="ABR51" s="28"/>
      <c r="ABS51" s="28"/>
      <c r="ABT51" s="28"/>
      <c r="ABU51" s="28"/>
      <c r="ABV51" s="28"/>
      <c r="ABW51" s="28"/>
      <c r="ABX51" s="28"/>
      <c r="ABY51" s="28"/>
      <c r="ABZ51" s="28"/>
      <c r="ACA51" s="28"/>
      <c r="ACB51" s="28"/>
      <c r="ACC51" s="28"/>
      <c r="ACD51" s="28"/>
      <c r="ACE51" s="28"/>
      <c r="ACF51" s="28"/>
      <c r="ACG51" s="28"/>
      <c r="ACH51" s="28"/>
      <c r="ACI51" s="28"/>
      <c r="ACJ51" s="28"/>
      <c r="ACK51" s="28"/>
      <c r="ACL51" s="28"/>
      <c r="ACM51" s="28"/>
      <c r="ACN51" s="28"/>
      <c r="ACO51" s="28"/>
      <c r="ACP51" s="28"/>
      <c r="ACQ51" s="28"/>
      <c r="ACR51" s="28"/>
      <c r="ACS51" s="28"/>
      <c r="ACT51" s="28"/>
      <c r="ACU51" s="28"/>
      <c r="ACV51" s="28"/>
      <c r="ACW51" s="28"/>
      <c r="ACX51" s="28"/>
      <c r="ACY51" s="28"/>
      <c r="ACZ51" s="28"/>
      <c r="ADA51" s="28"/>
      <c r="ADB51" s="28"/>
      <c r="ADC51" s="28"/>
      <c r="ADD51" s="28"/>
      <c r="ADE51" s="28"/>
      <c r="ADF51" s="28"/>
      <c r="ADG51" s="28"/>
      <c r="ADH51" s="28"/>
      <c r="ADI51" s="28"/>
      <c r="ADJ51" s="28"/>
      <c r="ADK51" s="28"/>
      <c r="ADL51" s="28"/>
      <c r="ADM51" s="28"/>
      <c r="ADN51" s="28"/>
      <c r="ADO51" s="28"/>
      <c r="ADP51" s="28"/>
      <c r="ADQ51" s="28"/>
      <c r="ADR51" s="28"/>
      <c r="ADS51" s="28"/>
      <c r="ADT51" s="28"/>
      <c r="ADU51" s="28"/>
      <c r="ADV51" s="28"/>
      <c r="ADW51" s="28"/>
      <c r="ADX51" s="28"/>
      <c r="ADY51" s="28"/>
      <c r="ADZ51" s="28"/>
      <c r="AEA51" s="28"/>
      <c r="AEB51" s="28"/>
      <c r="AEC51" s="28"/>
      <c r="AED51" s="28"/>
      <c r="AEE51" s="28"/>
      <c r="AEF51" s="28"/>
      <c r="AEG51" s="28"/>
      <c r="AEH51" s="28"/>
      <c r="AEI51" s="28"/>
      <c r="AEJ51" s="28"/>
      <c r="AEK51" s="28"/>
      <c r="AEL51" s="28"/>
      <c r="AEM51" s="28"/>
      <c r="AEN51" s="28"/>
      <c r="AEO51" s="28"/>
      <c r="AEP51" s="28"/>
      <c r="AEQ51" s="28"/>
      <c r="AER51" s="28"/>
      <c r="AES51" s="28"/>
      <c r="AET51" s="28"/>
      <c r="AEU51" s="28"/>
      <c r="AEV51" s="28"/>
      <c r="AEW51" s="28"/>
      <c r="AEX51" s="28"/>
      <c r="AEY51" s="28"/>
      <c r="AEZ51" s="28"/>
      <c r="AFA51" s="28"/>
      <c r="AFB51" s="28"/>
      <c r="AFC51" s="28"/>
      <c r="AFD51" s="28"/>
      <c r="AFE51" s="28"/>
      <c r="AFF51" s="28"/>
      <c r="AFG51" s="28"/>
      <c r="AFH51" s="28"/>
      <c r="AFI51" s="28"/>
      <c r="AFJ51" s="28"/>
      <c r="AFK51" s="28"/>
      <c r="AFL51" s="28"/>
      <c r="AFM51" s="28"/>
      <c r="AFN51" s="28"/>
      <c r="AFO51" s="28"/>
    </row>
    <row r="52" spans="1:847" ht="28.05" customHeight="1">
      <c r="A52" s="457"/>
      <c r="B52" s="44"/>
      <c r="C52" s="488"/>
      <c r="D52" s="44"/>
      <c r="E52" s="44"/>
      <c r="F52" s="44"/>
      <c r="G52" s="44"/>
      <c r="H52" s="44"/>
      <c r="I52" s="44"/>
      <c r="J52" s="44"/>
      <c r="K52" s="555"/>
      <c r="L52" s="556"/>
    </row>
    <row r="53" spans="1:847" s="6" customFormat="1" ht="28.05" customHeight="1">
      <c r="A53" s="446"/>
      <c r="B53" s="447" t="s">
        <v>405</v>
      </c>
      <c r="C53" s="40"/>
      <c r="D53" s="479" t="s">
        <v>71</v>
      </c>
      <c r="E53" s="479" t="s">
        <v>71</v>
      </c>
      <c r="F53" s="583"/>
      <c r="G53" s="115">
        <f>F53</f>
        <v>0</v>
      </c>
      <c r="H53" s="40"/>
      <c r="I53" s="40"/>
      <c r="J53" s="40"/>
      <c r="K53" s="540"/>
      <c r="L53" s="557"/>
      <c r="M53" s="249"/>
      <c r="N53" s="249"/>
      <c r="O53" s="249"/>
      <c r="P53" s="249"/>
      <c r="Q53" s="249"/>
      <c r="R53" s="249"/>
      <c r="S53" s="249"/>
      <c r="T53" s="249"/>
      <c r="U53" s="249"/>
      <c r="V53" s="249"/>
      <c r="W53" s="249"/>
      <c r="X53" s="249"/>
      <c r="Y53" s="249"/>
      <c r="Z53" s="249"/>
      <c r="AA53" s="249"/>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c r="IT53" s="28"/>
      <c r="IU53" s="28"/>
      <c r="IV53" s="28"/>
      <c r="IW53" s="28"/>
      <c r="IX53" s="28"/>
      <c r="IY53" s="28"/>
      <c r="IZ53" s="28"/>
      <c r="JA53" s="28"/>
      <c r="JB53" s="28"/>
      <c r="JC53" s="28"/>
      <c r="JD53" s="28"/>
      <c r="JE53" s="28"/>
      <c r="JF53" s="28"/>
      <c r="JG53" s="28"/>
      <c r="JH53" s="28"/>
      <c r="JI53" s="28"/>
      <c r="JJ53" s="28"/>
      <c r="JK53" s="28"/>
      <c r="JL53" s="28"/>
      <c r="JM53" s="28"/>
      <c r="JN53" s="28"/>
      <c r="JO53" s="28"/>
      <c r="JP53" s="28"/>
      <c r="JQ53" s="28"/>
      <c r="JR53" s="28"/>
      <c r="JS53" s="28"/>
      <c r="JT53" s="28"/>
      <c r="JU53" s="28"/>
      <c r="JV53" s="28"/>
      <c r="JW53" s="28"/>
      <c r="JX53" s="28"/>
      <c r="JY53" s="28"/>
      <c r="JZ53" s="28"/>
      <c r="KA53" s="28"/>
      <c r="KB53" s="28"/>
      <c r="KC53" s="28"/>
      <c r="KD53" s="28"/>
      <c r="KE53" s="28"/>
      <c r="KF53" s="28"/>
      <c r="KG53" s="28"/>
      <c r="KH53" s="28"/>
      <c r="KI53" s="28"/>
      <c r="KJ53" s="28"/>
      <c r="KK53" s="28"/>
      <c r="KL53" s="28"/>
      <c r="KM53" s="28"/>
      <c r="KN53" s="28"/>
      <c r="KO53" s="28"/>
      <c r="KP53" s="28"/>
      <c r="KQ53" s="28"/>
      <c r="KR53" s="28"/>
      <c r="KS53" s="28"/>
      <c r="KT53" s="28"/>
      <c r="KU53" s="28"/>
      <c r="KV53" s="28"/>
      <c r="KW53" s="28"/>
      <c r="KX53" s="28"/>
      <c r="KY53" s="28"/>
      <c r="KZ53" s="28"/>
      <c r="LA53" s="28"/>
      <c r="LB53" s="28"/>
      <c r="LC53" s="28"/>
      <c r="LD53" s="28"/>
      <c r="LE53" s="28"/>
      <c r="LF53" s="28"/>
      <c r="LG53" s="28"/>
      <c r="LH53" s="28"/>
      <c r="LI53" s="28"/>
      <c r="LJ53" s="28"/>
      <c r="LK53" s="28"/>
      <c r="LL53" s="28"/>
      <c r="LM53" s="28"/>
      <c r="LN53" s="28"/>
      <c r="LO53" s="28"/>
      <c r="LP53" s="28"/>
      <c r="LQ53" s="28"/>
      <c r="LR53" s="28"/>
      <c r="LS53" s="28"/>
      <c r="LT53" s="28"/>
      <c r="LU53" s="28"/>
      <c r="LV53" s="28"/>
      <c r="LW53" s="28"/>
      <c r="LX53" s="28"/>
      <c r="LY53" s="28"/>
      <c r="LZ53" s="28"/>
      <c r="MA53" s="28"/>
      <c r="MB53" s="28"/>
      <c r="MC53" s="28"/>
      <c r="MD53" s="28"/>
      <c r="ME53" s="28"/>
      <c r="MF53" s="28"/>
      <c r="MG53" s="28"/>
      <c r="MH53" s="28"/>
      <c r="MI53" s="28"/>
      <c r="MJ53" s="28"/>
      <c r="MK53" s="28"/>
      <c r="ML53" s="28"/>
      <c r="MM53" s="28"/>
      <c r="MN53" s="28"/>
      <c r="MO53" s="28"/>
      <c r="MP53" s="28"/>
      <c r="MQ53" s="28"/>
      <c r="MR53" s="28"/>
      <c r="MS53" s="28"/>
      <c r="MT53" s="28"/>
      <c r="MU53" s="28"/>
      <c r="MV53" s="28"/>
      <c r="MW53" s="28"/>
      <c r="MX53" s="28"/>
      <c r="MY53" s="28"/>
      <c r="MZ53" s="28"/>
      <c r="NA53" s="28"/>
      <c r="NB53" s="28"/>
      <c r="NC53" s="28"/>
      <c r="ND53" s="28"/>
      <c r="NE53" s="28"/>
      <c r="NF53" s="28"/>
      <c r="NG53" s="28"/>
      <c r="NH53" s="28"/>
      <c r="NI53" s="28"/>
      <c r="NJ53" s="28"/>
      <c r="NK53" s="28"/>
      <c r="NL53" s="28"/>
      <c r="NM53" s="28"/>
      <c r="NN53" s="28"/>
      <c r="NO53" s="28"/>
      <c r="NP53" s="28"/>
      <c r="NQ53" s="28"/>
      <c r="NR53" s="28"/>
      <c r="NS53" s="28"/>
      <c r="NT53" s="28"/>
      <c r="NU53" s="28"/>
      <c r="NV53" s="28"/>
      <c r="NW53" s="28"/>
      <c r="NX53" s="28"/>
      <c r="NY53" s="28"/>
      <c r="NZ53" s="28"/>
      <c r="OA53" s="28"/>
      <c r="OB53" s="28"/>
      <c r="OC53" s="28"/>
      <c r="OD53" s="28"/>
      <c r="OE53" s="28"/>
      <c r="OF53" s="28"/>
      <c r="OG53" s="28"/>
      <c r="OH53" s="28"/>
      <c r="OI53" s="28"/>
      <c r="OJ53" s="28"/>
      <c r="OK53" s="28"/>
      <c r="OL53" s="28"/>
      <c r="OM53" s="28"/>
      <c r="ON53" s="28"/>
      <c r="OO53" s="28"/>
      <c r="OP53" s="28"/>
      <c r="OQ53" s="28"/>
      <c r="OR53" s="28"/>
      <c r="OS53" s="28"/>
      <c r="OT53" s="28"/>
      <c r="OU53" s="28"/>
      <c r="OV53" s="28"/>
      <c r="OW53" s="28"/>
      <c r="OX53" s="28"/>
      <c r="OY53" s="28"/>
      <c r="OZ53" s="28"/>
      <c r="PA53" s="28"/>
      <c r="PB53" s="28"/>
      <c r="PC53" s="28"/>
      <c r="PD53" s="28"/>
      <c r="PE53" s="28"/>
      <c r="PF53" s="28"/>
      <c r="PG53" s="28"/>
      <c r="PH53" s="28"/>
      <c r="PI53" s="28"/>
      <c r="PJ53" s="28"/>
      <c r="PK53" s="28"/>
      <c r="PL53" s="28"/>
      <c r="PM53" s="28"/>
      <c r="PN53" s="28"/>
      <c r="PO53" s="28"/>
      <c r="PP53" s="28"/>
      <c r="PQ53" s="28"/>
      <c r="PR53" s="28"/>
      <c r="PS53" s="28"/>
      <c r="PT53" s="28"/>
      <c r="PU53" s="28"/>
      <c r="PV53" s="28"/>
      <c r="PW53" s="28"/>
      <c r="PX53" s="28"/>
      <c r="PY53" s="28"/>
      <c r="PZ53" s="28"/>
      <c r="QA53" s="28"/>
      <c r="QB53" s="28"/>
      <c r="QC53" s="28"/>
      <c r="QD53" s="28"/>
      <c r="QE53" s="28"/>
      <c r="QF53" s="28"/>
      <c r="QG53" s="28"/>
      <c r="QH53" s="28"/>
      <c r="QI53" s="28"/>
      <c r="QJ53" s="28"/>
      <c r="QK53" s="28"/>
      <c r="QL53" s="28"/>
      <c r="QM53" s="28"/>
      <c r="QN53" s="28"/>
      <c r="QO53" s="28"/>
      <c r="QP53" s="28"/>
      <c r="QQ53" s="28"/>
      <c r="QR53" s="28"/>
      <c r="QS53" s="28"/>
      <c r="QT53" s="28"/>
      <c r="QU53" s="28"/>
      <c r="QV53" s="28"/>
      <c r="QW53" s="28"/>
      <c r="QX53" s="28"/>
      <c r="QY53" s="28"/>
      <c r="QZ53" s="28"/>
      <c r="RA53" s="28"/>
      <c r="RB53" s="28"/>
      <c r="RC53" s="28"/>
      <c r="RD53" s="28"/>
      <c r="RE53" s="28"/>
      <c r="RF53" s="28"/>
      <c r="RG53" s="28"/>
      <c r="RH53" s="28"/>
      <c r="RI53" s="28"/>
      <c r="RJ53" s="28"/>
      <c r="RK53" s="28"/>
      <c r="RL53" s="28"/>
      <c r="RM53" s="28"/>
      <c r="RN53" s="28"/>
      <c r="RO53" s="28"/>
      <c r="RP53" s="28"/>
      <c r="RQ53" s="28"/>
      <c r="RR53" s="28"/>
      <c r="RS53" s="28"/>
      <c r="RT53" s="28"/>
      <c r="RU53" s="28"/>
      <c r="RV53" s="28"/>
      <c r="RW53" s="28"/>
      <c r="RX53" s="28"/>
      <c r="RY53" s="28"/>
      <c r="RZ53" s="28"/>
      <c r="SA53" s="28"/>
      <c r="SB53" s="28"/>
      <c r="SC53" s="28"/>
      <c r="SD53" s="28"/>
      <c r="SE53" s="28"/>
      <c r="SF53" s="28"/>
      <c r="SG53" s="28"/>
      <c r="SH53" s="28"/>
      <c r="SI53" s="28"/>
      <c r="SJ53" s="28"/>
      <c r="SK53" s="28"/>
      <c r="SL53" s="28"/>
      <c r="SM53" s="28"/>
      <c r="SN53" s="28"/>
      <c r="SO53" s="28"/>
      <c r="SP53" s="28"/>
      <c r="SQ53" s="28"/>
      <c r="SR53" s="28"/>
      <c r="SS53" s="28"/>
      <c r="ST53" s="28"/>
      <c r="SU53" s="28"/>
      <c r="SV53" s="28"/>
      <c r="SW53" s="28"/>
      <c r="SX53" s="28"/>
      <c r="SY53" s="28"/>
      <c r="SZ53" s="28"/>
      <c r="TA53" s="28"/>
      <c r="TB53" s="28"/>
      <c r="TC53" s="28"/>
      <c r="TD53" s="28"/>
      <c r="TE53" s="28"/>
      <c r="TF53" s="28"/>
      <c r="TG53" s="28"/>
      <c r="TH53" s="28"/>
      <c r="TI53" s="28"/>
      <c r="TJ53" s="28"/>
      <c r="TK53" s="28"/>
      <c r="TL53" s="28"/>
      <c r="TM53" s="28"/>
      <c r="TN53" s="28"/>
      <c r="TO53" s="28"/>
      <c r="TP53" s="28"/>
      <c r="TQ53" s="28"/>
      <c r="TR53" s="28"/>
      <c r="TS53" s="28"/>
      <c r="TT53" s="28"/>
      <c r="TU53" s="28"/>
      <c r="TV53" s="28"/>
      <c r="TW53" s="28"/>
      <c r="TX53" s="28"/>
      <c r="TY53" s="28"/>
      <c r="TZ53" s="28"/>
      <c r="UA53" s="28"/>
      <c r="UB53" s="28"/>
      <c r="UC53" s="28"/>
      <c r="UD53" s="28"/>
      <c r="UE53" s="28"/>
      <c r="UF53" s="28"/>
      <c r="UG53" s="28"/>
      <c r="UH53" s="28"/>
      <c r="UI53" s="28"/>
      <c r="UJ53" s="28"/>
      <c r="UK53" s="28"/>
      <c r="UL53" s="28"/>
      <c r="UM53" s="28"/>
      <c r="UN53" s="28"/>
      <c r="UO53" s="28"/>
      <c r="UP53" s="28"/>
      <c r="UQ53" s="28"/>
      <c r="UR53" s="28"/>
      <c r="US53" s="28"/>
      <c r="UT53" s="28"/>
      <c r="UU53" s="28"/>
      <c r="UV53" s="28"/>
      <c r="UW53" s="28"/>
      <c r="UX53" s="28"/>
      <c r="UY53" s="28"/>
      <c r="UZ53" s="28"/>
      <c r="VA53" s="28"/>
      <c r="VB53" s="28"/>
      <c r="VC53" s="28"/>
      <c r="VD53" s="28"/>
      <c r="VE53" s="28"/>
      <c r="VF53" s="28"/>
      <c r="VG53" s="28"/>
      <c r="VH53" s="28"/>
      <c r="VI53" s="28"/>
      <c r="VJ53" s="28"/>
      <c r="VK53" s="28"/>
      <c r="VL53" s="28"/>
      <c r="VM53" s="28"/>
      <c r="VN53" s="28"/>
      <c r="VO53" s="28"/>
      <c r="VP53" s="28"/>
      <c r="VQ53" s="28"/>
      <c r="VR53" s="28"/>
      <c r="VS53" s="28"/>
      <c r="VT53" s="28"/>
      <c r="VU53" s="28"/>
      <c r="VV53" s="28"/>
      <c r="VW53" s="28"/>
      <c r="VX53" s="28"/>
      <c r="VY53" s="28"/>
      <c r="VZ53" s="28"/>
      <c r="WA53" s="28"/>
      <c r="WB53" s="28"/>
      <c r="WC53" s="28"/>
      <c r="WD53" s="28"/>
      <c r="WE53" s="28"/>
      <c r="WF53" s="28"/>
      <c r="WG53" s="28"/>
      <c r="WH53" s="28"/>
      <c r="WI53" s="28"/>
      <c r="WJ53" s="28"/>
      <c r="WK53" s="28"/>
      <c r="WL53" s="28"/>
      <c r="WM53" s="28"/>
      <c r="WN53" s="28"/>
      <c r="WO53" s="28"/>
      <c r="WP53" s="28"/>
      <c r="WQ53" s="28"/>
      <c r="WR53" s="28"/>
      <c r="WS53" s="28"/>
      <c r="WT53" s="28"/>
      <c r="WU53" s="28"/>
      <c r="WV53" s="28"/>
      <c r="WW53" s="28"/>
      <c r="WX53" s="28"/>
      <c r="WY53" s="28"/>
      <c r="WZ53" s="28"/>
      <c r="XA53" s="28"/>
      <c r="XB53" s="28"/>
      <c r="XC53" s="28"/>
      <c r="XD53" s="28"/>
      <c r="XE53" s="28"/>
      <c r="XF53" s="28"/>
      <c r="XG53" s="28"/>
      <c r="XH53" s="28"/>
      <c r="XI53" s="28"/>
      <c r="XJ53" s="28"/>
      <c r="XK53" s="28"/>
      <c r="XL53" s="28"/>
      <c r="XM53" s="28"/>
      <c r="XN53" s="28"/>
      <c r="XO53" s="28"/>
      <c r="XP53" s="28"/>
      <c r="XQ53" s="28"/>
      <c r="XR53" s="28"/>
      <c r="XS53" s="28"/>
      <c r="XT53" s="28"/>
      <c r="XU53" s="28"/>
      <c r="XV53" s="28"/>
      <c r="XW53" s="28"/>
      <c r="XX53" s="28"/>
      <c r="XY53" s="28"/>
      <c r="XZ53" s="28"/>
      <c r="YA53" s="28"/>
      <c r="YB53" s="28"/>
      <c r="YC53" s="28"/>
      <c r="YD53" s="28"/>
      <c r="YE53" s="28"/>
      <c r="YF53" s="28"/>
      <c r="YG53" s="28"/>
      <c r="YH53" s="28"/>
      <c r="YI53" s="28"/>
      <c r="YJ53" s="28"/>
      <c r="YK53" s="28"/>
      <c r="YL53" s="28"/>
      <c r="YM53" s="28"/>
      <c r="YN53" s="28"/>
      <c r="YO53" s="28"/>
      <c r="YP53" s="28"/>
      <c r="YQ53" s="28"/>
      <c r="YR53" s="28"/>
      <c r="YS53" s="28"/>
      <c r="YT53" s="28"/>
      <c r="YU53" s="28"/>
      <c r="YV53" s="28"/>
      <c r="YW53" s="28"/>
      <c r="YX53" s="28"/>
      <c r="YY53" s="28"/>
      <c r="YZ53" s="28"/>
      <c r="ZA53" s="28"/>
      <c r="ZB53" s="28"/>
      <c r="ZC53" s="28"/>
      <c r="ZD53" s="28"/>
      <c r="ZE53" s="28"/>
      <c r="ZF53" s="28"/>
      <c r="ZG53" s="28"/>
      <c r="ZH53" s="28"/>
      <c r="ZI53" s="28"/>
      <c r="ZJ53" s="28"/>
      <c r="ZK53" s="28"/>
      <c r="ZL53" s="28"/>
      <c r="ZM53" s="28"/>
      <c r="ZN53" s="28"/>
      <c r="ZO53" s="28"/>
      <c r="ZP53" s="28"/>
      <c r="ZQ53" s="28"/>
      <c r="ZR53" s="28"/>
      <c r="ZS53" s="28"/>
      <c r="ZT53" s="28"/>
      <c r="ZU53" s="28"/>
      <c r="ZV53" s="28"/>
      <c r="ZW53" s="28"/>
      <c r="ZX53" s="28"/>
      <c r="ZY53" s="28"/>
      <c r="ZZ53" s="28"/>
      <c r="AAA53" s="28"/>
      <c r="AAB53" s="28"/>
      <c r="AAC53" s="28"/>
      <c r="AAD53" s="28"/>
      <c r="AAE53" s="28"/>
      <c r="AAF53" s="28"/>
      <c r="AAG53" s="28"/>
      <c r="AAH53" s="28"/>
      <c r="AAI53" s="28"/>
      <c r="AAJ53" s="28"/>
      <c r="AAK53" s="28"/>
      <c r="AAL53" s="28"/>
      <c r="AAM53" s="28"/>
      <c r="AAN53" s="28"/>
      <c r="AAO53" s="28"/>
      <c r="AAP53" s="28"/>
      <c r="AAQ53" s="28"/>
      <c r="AAR53" s="28"/>
      <c r="AAS53" s="28"/>
      <c r="AAT53" s="28"/>
      <c r="AAU53" s="28"/>
      <c r="AAV53" s="28"/>
      <c r="AAW53" s="28"/>
      <c r="AAX53" s="28"/>
      <c r="AAY53" s="28"/>
      <c r="AAZ53" s="28"/>
      <c r="ABA53" s="28"/>
      <c r="ABB53" s="28"/>
      <c r="ABC53" s="28"/>
      <c r="ABD53" s="28"/>
      <c r="ABE53" s="28"/>
      <c r="ABF53" s="28"/>
      <c r="ABG53" s="28"/>
      <c r="ABH53" s="28"/>
      <c r="ABI53" s="28"/>
      <c r="ABJ53" s="28"/>
      <c r="ABK53" s="28"/>
      <c r="ABL53" s="28"/>
      <c r="ABM53" s="28"/>
      <c r="ABN53" s="28"/>
      <c r="ABO53" s="28"/>
      <c r="ABP53" s="28"/>
      <c r="ABQ53" s="28"/>
      <c r="ABR53" s="28"/>
      <c r="ABS53" s="28"/>
      <c r="ABT53" s="28"/>
      <c r="ABU53" s="28"/>
      <c r="ABV53" s="28"/>
      <c r="ABW53" s="28"/>
      <c r="ABX53" s="28"/>
      <c r="ABY53" s="28"/>
      <c r="ABZ53" s="28"/>
      <c r="ACA53" s="28"/>
      <c r="ACB53" s="28"/>
      <c r="ACC53" s="28"/>
      <c r="ACD53" s="28"/>
      <c r="ACE53" s="28"/>
      <c r="ACF53" s="28"/>
      <c r="ACG53" s="28"/>
      <c r="ACH53" s="28"/>
      <c r="ACI53" s="28"/>
      <c r="ACJ53" s="28"/>
      <c r="ACK53" s="28"/>
      <c r="ACL53" s="28"/>
      <c r="ACM53" s="28"/>
      <c r="ACN53" s="28"/>
      <c r="ACO53" s="28"/>
      <c r="ACP53" s="28"/>
      <c r="ACQ53" s="28"/>
      <c r="ACR53" s="28"/>
      <c r="ACS53" s="28"/>
      <c r="ACT53" s="28"/>
      <c r="ACU53" s="28"/>
      <c r="ACV53" s="28"/>
      <c r="ACW53" s="28"/>
      <c r="ACX53" s="28"/>
      <c r="ACY53" s="28"/>
      <c r="ACZ53" s="28"/>
      <c r="ADA53" s="28"/>
      <c r="ADB53" s="28"/>
      <c r="ADC53" s="28"/>
      <c r="ADD53" s="28"/>
      <c r="ADE53" s="28"/>
      <c r="ADF53" s="28"/>
      <c r="ADG53" s="28"/>
      <c r="ADH53" s="28"/>
      <c r="ADI53" s="28"/>
      <c r="ADJ53" s="28"/>
      <c r="ADK53" s="28"/>
      <c r="ADL53" s="28"/>
      <c r="ADM53" s="28"/>
      <c r="ADN53" s="28"/>
      <c r="ADO53" s="28"/>
      <c r="ADP53" s="28"/>
      <c r="ADQ53" s="28"/>
      <c r="ADR53" s="28"/>
      <c r="ADS53" s="28"/>
      <c r="ADT53" s="28"/>
      <c r="ADU53" s="28"/>
      <c r="ADV53" s="28"/>
      <c r="ADW53" s="28"/>
      <c r="ADX53" s="28"/>
      <c r="ADY53" s="28"/>
      <c r="ADZ53" s="28"/>
      <c r="AEA53" s="28"/>
      <c r="AEB53" s="28"/>
      <c r="AEC53" s="28"/>
      <c r="AED53" s="28"/>
      <c r="AEE53" s="28"/>
      <c r="AEF53" s="28"/>
      <c r="AEG53" s="28"/>
      <c r="AEH53" s="28"/>
      <c r="AEI53" s="28"/>
      <c r="AEJ53" s="28"/>
      <c r="AEK53" s="28"/>
      <c r="AEL53" s="28"/>
      <c r="AEM53" s="28"/>
      <c r="AEN53" s="28"/>
      <c r="AEO53" s="28"/>
      <c r="AEP53" s="28"/>
      <c r="AEQ53" s="28"/>
      <c r="AER53" s="28"/>
      <c r="AES53" s="28"/>
      <c r="AET53" s="28"/>
      <c r="AEU53" s="28"/>
      <c r="AEV53" s="28"/>
      <c r="AEW53" s="28"/>
      <c r="AEX53" s="28"/>
      <c r="AEY53" s="28"/>
      <c r="AEZ53" s="28"/>
      <c r="AFA53" s="28"/>
      <c r="AFB53" s="28"/>
      <c r="AFC53" s="28"/>
      <c r="AFD53" s="28"/>
      <c r="AFE53" s="28"/>
      <c r="AFF53" s="28"/>
      <c r="AFG53" s="28"/>
      <c r="AFH53" s="28"/>
      <c r="AFI53" s="28"/>
      <c r="AFJ53" s="28"/>
      <c r="AFK53" s="28"/>
      <c r="AFL53" s="28"/>
      <c r="AFM53" s="28"/>
      <c r="AFN53" s="28"/>
      <c r="AFO53" s="28"/>
    </row>
    <row r="54" spans="1:847" ht="28.05" customHeight="1">
      <c r="A54" s="450"/>
      <c r="B54" s="35"/>
      <c r="C54" s="474" t="s">
        <v>51</v>
      </c>
      <c r="D54" s="350"/>
      <c r="E54" s="452" t="b">
        <v>0</v>
      </c>
      <c r="F54" s="629">
        <f>$I$8*I54/100</f>
        <v>0</v>
      </c>
      <c r="G54" s="629">
        <f>$G$8*I54/100</f>
        <v>0</v>
      </c>
      <c r="H54" s="35" t="s">
        <v>453</v>
      </c>
      <c r="I54" s="542">
        <v>100</v>
      </c>
      <c r="J54" s="543" t="s">
        <v>334</v>
      </c>
      <c r="K54" s="456">
        <f>$AA54</f>
        <v>0</v>
      </c>
      <c r="L54" s="422" t="str">
        <f>IF($E54,K54,"")</f>
        <v/>
      </c>
      <c r="M54" s="335">
        <v>2.512</v>
      </c>
      <c r="N54" s="245" t="s">
        <v>142</v>
      </c>
      <c r="O54" s="246">
        <f>(G53/5.68*M54)*G54</f>
        <v>0</v>
      </c>
      <c r="P54" s="247" t="s">
        <v>143</v>
      </c>
      <c r="Q54" s="246"/>
      <c r="R54" s="246"/>
      <c r="S54" s="246"/>
      <c r="T54" s="245"/>
      <c r="U54" s="246"/>
      <c r="V54" s="246"/>
      <c r="W54" s="246"/>
      <c r="X54" s="245"/>
      <c r="Y54" s="246">
        <f>O54+S54+W54</f>
        <v>0</v>
      </c>
      <c r="Z54" s="246"/>
      <c r="AA54" s="254">
        <f>Y54-Z54</f>
        <v>0</v>
      </c>
    </row>
    <row r="55" spans="1:847" s="6" customFormat="1" ht="28.05" customHeight="1">
      <c r="A55" s="457"/>
      <c r="B55" s="44"/>
      <c r="C55" s="472" t="s">
        <v>52</v>
      </c>
      <c r="D55" s="349"/>
      <c r="E55" s="473" t="b">
        <v>0</v>
      </c>
      <c r="F55" s="626">
        <f>$I$8*I55/100</f>
        <v>0</v>
      </c>
      <c r="G55" s="626">
        <f>$G$8*I55/100</f>
        <v>0</v>
      </c>
      <c r="H55" s="44" t="s">
        <v>453</v>
      </c>
      <c r="I55" s="542">
        <v>100</v>
      </c>
      <c r="J55" s="502" t="s">
        <v>334</v>
      </c>
      <c r="K55" s="463">
        <f>$AA55</f>
        <v>0</v>
      </c>
      <c r="L55" s="464" t="str">
        <f>IF($E55,K55,"")</f>
        <v/>
      </c>
      <c r="M55" s="335">
        <v>21.9</v>
      </c>
      <c r="N55" s="245" t="s">
        <v>142</v>
      </c>
      <c r="O55" s="246">
        <f>(G53/5.68*M55)*G55</f>
        <v>0</v>
      </c>
      <c r="P55" s="247" t="s">
        <v>144</v>
      </c>
      <c r="Q55" s="246">
        <v>34.43</v>
      </c>
      <c r="R55" s="246" t="s">
        <v>142</v>
      </c>
      <c r="S55" s="246">
        <f>(G53/5.68*Q55)*G55</f>
        <v>0</v>
      </c>
      <c r="T55" s="245" t="s">
        <v>145</v>
      </c>
      <c r="U55" s="246"/>
      <c r="V55" s="246"/>
      <c r="W55" s="246"/>
      <c r="X55" s="245"/>
      <c r="Y55" s="246">
        <f>AVERAGE(O55,S55,W55)</f>
        <v>0</v>
      </c>
      <c r="Z55" s="246"/>
      <c r="AA55" s="254">
        <f>Y55-Z55</f>
        <v>0</v>
      </c>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c r="IS55" s="28"/>
      <c r="IT55" s="28"/>
      <c r="IU55" s="28"/>
      <c r="IV55" s="28"/>
      <c r="IW55" s="28"/>
      <c r="IX55" s="28"/>
      <c r="IY55" s="28"/>
      <c r="IZ55" s="28"/>
      <c r="JA55" s="28"/>
      <c r="JB55" s="28"/>
      <c r="JC55" s="28"/>
      <c r="JD55" s="28"/>
      <c r="JE55" s="28"/>
      <c r="JF55" s="28"/>
      <c r="JG55" s="28"/>
      <c r="JH55" s="28"/>
      <c r="JI55" s="28"/>
      <c r="JJ55" s="28"/>
      <c r="JK55" s="28"/>
      <c r="JL55" s="28"/>
      <c r="JM55" s="28"/>
      <c r="JN55" s="28"/>
      <c r="JO55" s="28"/>
      <c r="JP55" s="28"/>
      <c r="JQ55" s="28"/>
      <c r="JR55" s="28"/>
      <c r="JS55" s="28"/>
      <c r="JT55" s="28"/>
      <c r="JU55" s="28"/>
      <c r="JV55" s="28"/>
      <c r="JW55" s="28"/>
      <c r="JX55" s="28"/>
      <c r="JY55" s="28"/>
      <c r="JZ55" s="28"/>
      <c r="KA55" s="28"/>
      <c r="KB55" s="28"/>
      <c r="KC55" s="28"/>
      <c r="KD55" s="28"/>
      <c r="KE55" s="28"/>
      <c r="KF55" s="28"/>
      <c r="KG55" s="28"/>
      <c r="KH55" s="28"/>
      <c r="KI55" s="28"/>
      <c r="KJ55" s="28"/>
      <c r="KK55" s="28"/>
      <c r="KL55" s="28"/>
      <c r="KM55" s="28"/>
      <c r="KN55" s="28"/>
      <c r="KO55" s="28"/>
      <c r="KP55" s="28"/>
      <c r="KQ55" s="28"/>
      <c r="KR55" s="28"/>
      <c r="KS55" s="28"/>
      <c r="KT55" s="28"/>
      <c r="KU55" s="28"/>
      <c r="KV55" s="28"/>
      <c r="KW55" s="28"/>
      <c r="KX55" s="28"/>
      <c r="KY55" s="28"/>
      <c r="KZ55" s="28"/>
      <c r="LA55" s="28"/>
      <c r="LB55" s="28"/>
      <c r="LC55" s="28"/>
      <c r="LD55" s="28"/>
      <c r="LE55" s="28"/>
      <c r="LF55" s="28"/>
      <c r="LG55" s="28"/>
      <c r="LH55" s="28"/>
      <c r="LI55" s="28"/>
      <c r="LJ55" s="28"/>
      <c r="LK55" s="28"/>
      <c r="LL55" s="28"/>
      <c r="LM55" s="28"/>
      <c r="LN55" s="28"/>
      <c r="LO55" s="28"/>
      <c r="LP55" s="28"/>
      <c r="LQ55" s="28"/>
      <c r="LR55" s="28"/>
      <c r="LS55" s="28"/>
      <c r="LT55" s="28"/>
      <c r="LU55" s="28"/>
      <c r="LV55" s="28"/>
      <c r="LW55" s="28"/>
      <c r="LX55" s="28"/>
      <c r="LY55" s="28"/>
      <c r="LZ55" s="28"/>
      <c r="MA55" s="28"/>
      <c r="MB55" s="28"/>
      <c r="MC55" s="28"/>
      <c r="MD55" s="28"/>
      <c r="ME55" s="28"/>
      <c r="MF55" s="28"/>
      <c r="MG55" s="28"/>
      <c r="MH55" s="28"/>
      <c r="MI55" s="28"/>
      <c r="MJ55" s="28"/>
      <c r="MK55" s="28"/>
      <c r="ML55" s="28"/>
      <c r="MM55" s="28"/>
      <c r="MN55" s="28"/>
      <c r="MO55" s="28"/>
      <c r="MP55" s="28"/>
      <c r="MQ55" s="28"/>
      <c r="MR55" s="28"/>
      <c r="MS55" s="28"/>
      <c r="MT55" s="28"/>
      <c r="MU55" s="28"/>
      <c r="MV55" s="28"/>
      <c r="MW55" s="28"/>
      <c r="MX55" s="28"/>
      <c r="MY55" s="28"/>
      <c r="MZ55" s="28"/>
      <c r="NA55" s="28"/>
      <c r="NB55" s="28"/>
      <c r="NC55" s="28"/>
      <c r="ND55" s="28"/>
      <c r="NE55" s="28"/>
      <c r="NF55" s="28"/>
      <c r="NG55" s="28"/>
      <c r="NH55" s="28"/>
      <c r="NI55" s="28"/>
      <c r="NJ55" s="28"/>
      <c r="NK55" s="28"/>
      <c r="NL55" s="28"/>
      <c r="NM55" s="28"/>
      <c r="NN55" s="28"/>
      <c r="NO55" s="28"/>
      <c r="NP55" s="28"/>
      <c r="NQ55" s="28"/>
      <c r="NR55" s="28"/>
      <c r="NS55" s="28"/>
      <c r="NT55" s="28"/>
      <c r="NU55" s="28"/>
      <c r="NV55" s="28"/>
      <c r="NW55" s="28"/>
      <c r="NX55" s="28"/>
      <c r="NY55" s="28"/>
      <c r="NZ55" s="28"/>
      <c r="OA55" s="28"/>
      <c r="OB55" s="28"/>
      <c r="OC55" s="28"/>
      <c r="OD55" s="28"/>
      <c r="OE55" s="28"/>
      <c r="OF55" s="28"/>
      <c r="OG55" s="28"/>
      <c r="OH55" s="28"/>
      <c r="OI55" s="28"/>
      <c r="OJ55" s="28"/>
      <c r="OK55" s="28"/>
      <c r="OL55" s="28"/>
      <c r="OM55" s="28"/>
      <c r="ON55" s="28"/>
      <c r="OO55" s="28"/>
      <c r="OP55" s="28"/>
      <c r="OQ55" s="28"/>
      <c r="OR55" s="28"/>
      <c r="OS55" s="28"/>
      <c r="OT55" s="28"/>
      <c r="OU55" s="28"/>
      <c r="OV55" s="28"/>
      <c r="OW55" s="28"/>
      <c r="OX55" s="28"/>
      <c r="OY55" s="28"/>
      <c r="OZ55" s="28"/>
      <c r="PA55" s="28"/>
      <c r="PB55" s="28"/>
      <c r="PC55" s="28"/>
      <c r="PD55" s="28"/>
      <c r="PE55" s="28"/>
      <c r="PF55" s="28"/>
      <c r="PG55" s="28"/>
      <c r="PH55" s="28"/>
      <c r="PI55" s="28"/>
      <c r="PJ55" s="28"/>
      <c r="PK55" s="28"/>
      <c r="PL55" s="28"/>
      <c r="PM55" s="28"/>
      <c r="PN55" s="28"/>
      <c r="PO55" s="28"/>
      <c r="PP55" s="28"/>
      <c r="PQ55" s="28"/>
      <c r="PR55" s="28"/>
      <c r="PS55" s="28"/>
      <c r="PT55" s="28"/>
      <c r="PU55" s="28"/>
      <c r="PV55" s="28"/>
      <c r="PW55" s="28"/>
      <c r="PX55" s="28"/>
      <c r="PY55" s="28"/>
      <c r="PZ55" s="28"/>
      <c r="QA55" s="28"/>
      <c r="QB55" s="28"/>
      <c r="QC55" s="28"/>
      <c r="QD55" s="28"/>
      <c r="QE55" s="28"/>
      <c r="QF55" s="28"/>
      <c r="QG55" s="28"/>
      <c r="QH55" s="28"/>
      <c r="QI55" s="28"/>
      <c r="QJ55" s="28"/>
      <c r="QK55" s="28"/>
      <c r="QL55" s="28"/>
      <c r="QM55" s="28"/>
      <c r="QN55" s="28"/>
      <c r="QO55" s="28"/>
      <c r="QP55" s="28"/>
      <c r="QQ55" s="28"/>
      <c r="QR55" s="28"/>
      <c r="QS55" s="28"/>
      <c r="QT55" s="28"/>
      <c r="QU55" s="28"/>
      <c r="QV55" s="28"/>
      <c r="QW55" s="28"/>
      <c r="QX55" s="28"/>
      <c r="QY55" s="28"/>
      <c r="QZ55" s="28"/>
      <c r="RA55" s="28"/>
      <c r="RB55" s="28"/>
      <c r="RC55" s="28"/>
      <c r="RD55" s="28"/>
      <c r="RE55" s="28"/>
      <c r="RF55" s="28"/>
      <c r="RG55" s="28"/>
      <c r="RH55" s="28"/>
      <c r="RI55" s="28"/>
      <c r="RJ55" s="28"/>
      <c r="RK55" s="28"/>
      <c r="RL55" s="28"/>
      <c r="RM55" s="28"/>
      <c r="RN55" s="28"/>
      <c r="RO55" s="28"/>
      <c r="RP55" s="28"/>
      <c r="RQ55" s="28"/>
      <c r="RR55" s="28"/>
      <c r="RS55" s="28"/>
      <c r="RT55" s="28"/>
      <c r="RU55" s="28"/>
      <c r="RV55" s="28"/>
      <c r="RW55" s="28"/>
      <c r="RX55" s="28"/>
      <c r="RY55" s="28"/>
      <c r="RZ55" s="28"/>
      <c r="SA55" s="28"/>
      <c r="SB55" s="28"/>
      <c r="SC55" s="28"/>
      <c r="SD55" s="28"/>
      <c r="SE55" s="28"/>
      <c r="SF55" s="28"/>
      <c r="SG55" s="28"/>
      <c r="SH55" s="28"/>
      <c r="SI55" s="28"/>
      <c r="SJ55" s="28"/>
      <c r="SK55" s="28"/>
      <c r="SL55" s="28"/>
      <c r="SM55" s="28"/>
      <c r="SN55" s="28"/>
      <c r="SO55" s="28"/>
      <c r="SP55" s="28"/>
      <c r="SQ55" s="28"/>
      <c r="SR55" s="28"/>
      <c r="SS55" s="28"/>
      <c r="ST55" s="28"/>
      <c r="SU55" s="28"/>
      <c r="SV55" s="28"/>
      <c r="SW55" s="28"/>
      <c r="SX55" s="28"/>
      <c r="SY55" s="28"/>
      <c r="SZ55" s="28"/>
      <c r="TA55" s="28"/>
      <c r="TB55" s="28"/>
      <c r="TC55" s="28"/>
      <c r="TD55" s="28"/>
      <c r="TE55" s="28"/>
      <c r="TF55" s="28"/>
      <c r="TG55" s="28"/>
      <c r="TH55" s="28"/>
      <c r="TI55" s="28"/>
      <c r="TJ55" s="28"/>
      <c r="TK55" s="28"/>
      <c r="TL55" s="28"/>
      <c r="TM55" s="28"/>
      <c r="TN55" s="28"/>
      <c r="TO55" s="28"/>
      <c r="TP55" s="28"/>
      <c r="TQ55" s="28"/>
      <c r="TR55" s="28"/>
      <c r="TS55" s="28"/>
      <c r="TT55" s="28"/>
      <c r="TU55" s="28"/>
      <c r="TV55" s="28"/>
      <c r="TW55" s="28"/>
      <c r="TX55" s="28"/>
      <c r="TY55" s="28"/>
      <c r="TZ55" s="28"/>
      <c r="UA55" s="28"/>
      <c r="UB55" s="28"/>
      <c r="UC55" s="28"/>
      <c r="UD55" s="28"/>
      <c r="UE55" s="28"/>
      <c r="UF55" s="28"/>
      <c r="UG55" s="28"/>
      <c r="UH55" s="28"/>
      <c r="UI55" s="28"/>
      <c r="UJ55" s="28"/>
      <c r="UK55" s="28"/>
      <c r="UL55" s="28"/>
      <c r="UM55" s="28"/>
      <c r="UN55" s="28"/>
      <c r="UO55" s="28"/>
      <c r="UP55" s="28"/>
      <c r="UQ55" s="28"/>
      <c r="UR55" s="28"/>
      <c r="US55" s="28"/>
      <c r="UT55" s="28"/>
      <c r="UU55" s="28"/>
      <c r="UV55" s="28"/>
      <c r="UW55" s="28"/>
      <c r="UX55" s="28"/>
      <c r="UY55" s="28"/>
      <c r="UZ55" s="28"/>
      <c r="VA55" s="28"/>
      <c r="VB55" s="28"/>
      <c r="VC55" s="28"/>
      <c r="VD55" s="28"/>
      <c r="VE55" s="28"/>
      <c r="VF55" s="28"/>
      <c r="VG55" s="28"/>
      <c r="VH55" s="28"/>
      <c r="VI55" s="28"/>
      <c r="VJ55" s="28"/>
      <c r="VK55" s="28"/>
      <c r="VL55" s="28"/>
      <c r="VM55" s="28"/>
      <c r="VN55" s="28"/>
      <c r="VO55" s="28"/>
      <c r="VP55" s="28"/>
      <c r="VQ55" s="28"/>
      <c r="VR55" s="28"/>
      <c r="VS55" s="28"/>
      <c r="VT55" s="28"/>
      <c r="VU55" s="28"/>
      <c r="VV55" s="28"/>
      <c r="VW55" s="28"/>
      <c r="VX55" s="28"/>
      <c r="VY55" s="28"/>
      <c r="VZ55" s="28"/>
      <c r="WA55" s="28"/>
      <c r="WB55" s="28"/>
      <c r="WC55" s="28"/>
      <c r="WD55" s="28"/>
      <c r="WE55" s="28"/>
      <c r="WF55" s="28"/>
      <c r="WG55" s="28"/>
      <c r="WH55" s="28"/>
      <c r="WI55" s="28"/>
      <c r="WJ55" s="28"/>
      <c r="WK55" s="28"/>
      <c r="WL55" s="28"/>
      <c r="WM55" s="28"/>
      <c r="WN55" s="28"/>
      <c r="WO55" s="28"/>
      <c r="WP55" s="28"/>
      <c r="WQ55" s="28"/>
      <c r="WR55" s="28"/>
      <c r="WS55" s="28"/>
      <c r="WT55" s="28"/>
      <c r="WU55" s="28"/>
      <c r="WV55" s="28"/>
      <c r="WW55" s="28"/>
      <c r="WX55" s="28"/>
      <c r="WY55" s="28"/>
      <c r="WZ55" s="28"/>
      <c r="XA55" s="28"/>
      <c r="XB55" s="28"/>
      <c r="XC55" s="28"/>
      <c r="XD55" s="28"/>
      <c r="XE55" s="28"/>
      <c r="XF55" s="28"/>
      <c r="XG55" s="28"/>
      <c r="XH55" s="28"/>
      <c r="XI55" s="28"/>
      <c r="XJ55" s="28"/>
      <c r="XK55" s="28"/>
      <c r="XL55" s="28"/>
      <c r="XM55" s="28"/>
      <c r="XN55" s="28"/>
      <c r="XO55" s="28"/>
      <c r="XP55" s="28"/>
      <c r="XQ55" s="28"/>
      <c r="XR55" s="28"/>
      <c r="XS55" s="28"/>
      <c r="XT55" s="28"/>
      <c r="XU55" s="28"/>
      <c r="XV55" s="28"/>
      <c r="XW55" s="28"/>
      <c r="XX55" s="28"/>
      <c r="XY55" s="28"/>
      <c r="XZ55" s="28"/>
      <c r="YA55" s="28"/>
      <c r="YB55" s="28"/>
      <c r="YC55" s="28"/>
      <c r="YD55" s="28"/>
      <c r="YE55" s="28"/>
      <c r="YF55" s="28"/>
      <c r="YG55" s="28"/>
      <c r="YH55" s="28"/>
      <c r="YI55" s="28"/>
      <c r="YJ55" s="28"/>
      <c r="YK55" s="28"/>
      <c r="YL55" s="28"/>
      <c r="YM55" s="28"/>
      <c r="YN55" s="28"/>
      <c r="YO55" s="28"/>
      <c r="YP55" s="28"/>
      <c r="YQ55" s="28"/>
      <c r="YR55" s="28"/>
      <c r="YS55" s="28"/>
      <c r="YT55" s="28"/>
      <c r="YU55" s="28"/>
      <c r="YV55" s="28"/>
      <c r="YW55" s="28"/>
      <c r="YX55" s="28"/>
      <c r="YY55" s="28"/>
      <c r="YZ55" s="28"/>
      <c r="ZA55" s="28"/>
      <c r="ZB55" s="28"/>
      <c r="ZC55" s="28"/>
      <c r="ZD55" s="28"/>
      <c r="ZE55" s="28"/>
      <c r="ZF55" s="28"/>
      <c r="ZG55" s="28"/>
      <c r="ZH55" s="28"/>
      <c r="ZI55" s="28"/>
      <c r="ZJ55" s="28"/>
      <c r="ZK55" s="28"/>
      <c r="ZL55" s="28"/>
      <c r="ZM55" s="28"/>
      <c r="ZN55" s="28"/>
      <c r="ZO55" s="28"/>
      <c r="ZP55" s="28"/>
      <c r="ZQ55" s="28"/>
      <c r="ZR55" s="28"/>
      <c r="ZS55" s="28"/>
      <c r="ZT55" s="28"/>
      <c r="ZU55" s="28"/>
      <c r="ZV55" s="28"/>
      <c r="ZW55" s="28"/>
      <c r="ZX55" s="28"/>
      <c r="ZY55" s="28"/>
      <c r="ZZ55" s="28"/>
      <c r="AAA55" s="28"/>
      <c r="AAB55" s="28"/>
      <c r="AAC55" s="28"/>
      <c r="AAD55" s="28"/>
      <c r="AAE55" s="28"/>
      <c r="AAF55" s="28"/>
      <c r="AAG55" s="28"/>
      <c r="AAH55" s="28"/>
      <c r="AAI55" s="28"/>
      <c r="AAJ55" s="28"/>
      <c r="AAK55" s="28"/>
      <c r="AAL55" s="28"/>
      <c r="AAM55" s="28"/>
      <c r="AAN55" s="28"/>
      <c r="AAO55" s="28"/>
      <c r="AAP55" s="28"/>
      <c r="AAQ55" s="28"/>
      <c r="AAR55" s="28"/>
      <c r="AAS55" s="28"/>
      <c r="AAT55" s="28"/>
      <c r="AAU55" s="28"/>
      <c r="AAV55" s="28"/>
      <c r="AAW55" s="28"/>
      <c r="AAX55" s="28"/>
      <c r="AAY55" s="28"/>
      <c r="AAZ55" s="28"/>
      <c r="ABA55" s="28"/>
      <c r="ABB55" s="28"/>
      <c r="ABC55" s="28"/>
      <c r="ABD55" s="28"/>
      <c r="ABE55" s="28"/>
      <c r="ABF55" s="28"/>
      <c r="ABG55" s="28"/>
      <c r="ABH55" s="28"/>
      <c r="ABI55" s="28"/>
      <c r="ABJ55" s="28"/>
      <c r="ABK55" s="28"/>
      <c r="ABL55" s="28"/>
      <c r="ABM55" s="28"/>
      <c r="ABN55" s="28"/>
      <c r="ABO55" s="28"/>
      <c r="ABP55" s="28"/>
      <c r="ABQ55" s="28"/>
      <c r="ABR55" s="28"/>
      <c r="ABS55" s="28"/>
      <c r="ABT55" s="28"/>
      <c r="ABU55" s="28"/>
      <c r="ABV55" s="28"/>
      <c r="ABW55" s="28"/>
      <c r="ABX55" s="28"/>
      <c r="ABY55" s="28"/>
      <c r="ABZ55" s="28"/>
      <c r="ACA55" s="28"/>
      <c r="ACB55" s="28"/>
      <c r="ACC55" s="28"/>
      <c r="ACD55" s="28"/>
      <c r="ACE55" s="28"/>
      <c r="ACF55" s="28"/>
      <c r="ACG55" s="28"/>
      <c r="ACH55" s="28"/>
      <c r="ACI55" s="28"/>
      <c r="ACJ55" s="28"/>
      <c r="ACK55" s="28"/>
      <c r="ACL55" s="28"/>
      <c r="ACM55" s="28"/>
      <c r="ACN55" s="28"/>
      <c r="ACO55" s="28"/>
      <c r="ACP55" s="28"/>
      <c r="ACQ55" s="28"/>
      <c r="ACR55" s="28"/>
      <c r="ACS55" s="28"/>
      <c r="ACT55" s="28"/>
      <c r="ACU55" s="28"/>
      <c r="ACV55" s="28"/>
      <c r="ACW55" s="28"/>
      <c r="ACX55" s="28"/>
      <c r="ACY55" s="28"/>
      <c r="ACZ55" s="28"/>
      <c r="ADA55" s="28"/>
      <c r="ADB55" s="28"/>
      <c r="ADC55" s="28"/>
      <c r="ADD55" s="28"/>
      <c r="ADE55" s="28"/>
      <c r="ADF55" s="28"/>
      <c r="ADG55" s="28"/>
      <c r="ADH55" s="28"/>
      <c r="ADI55" s="28"/>
      <c r="ADJ55" s="28"/>
      <c r="ADK55" s="28"/>
      <c r="ADL55" s="28"/>
      <c r="ADM55" s="28"/>
      <c r="ADN55" s="28"/>
      <c r="ADO55" s="28"/>
      <c r="ADP55" s="28"/>
      <c r="ADQ55" s="28"/>
      <c r="ADR55" s="28"/>
      <c r="ADS55" s="28"/>
      <c r="ADT55" s="28"/>
      <c r="ADU55" s="28"/>
      <c r="ADV55" s="28"/>
      <c r="ADW55" s="28"/>
      <c r="ADX55" s="28"/>
      <c r="ADY55" s="28"/>
      <c r="ADZ55" s="28"/>
      <c r="AEA55" s="28"/>
      <c r="AEB55" s="28"/>
      <c r="AEC55" s="28"/>
      <c r="AED55" s="28"/>
      <c r="AEE55" s="28"/>
      <c r="AEF55" s="28"/>
      <c r="AEG55" s="28"/>
      <c r="AEH55" s="28"/>
      <c r="AEI55" s="28"/>
      <c r="AEJ55" s="28"/>
      <c r="AEK55" s="28"/>
      <c r="AEL55" s="28"/>
      <c r="AEM55" s="28"/>
      <c r="AEN55" s="28"/>
      <c r="AEO55" s="28"/>
      <c r="AEP55" s="28"/>
      <c r="AEQ55" s="28"/>
      <c r="AER55" s="28"/>
      <c r="AES55" s="28"/>
      <c r="AET55" s="28"/>
      <c r="AEU55" s="28"/>
      <c r="AEV55" s="28"/>
      <c r="AEW55" s="28"/>
      <c r="AEX55" s="28"/>
      <c r="AEY55" s="28"/>
      <c r="AEZ55" s="28"/>
      <c r="AFA55" s="28"/>
      <c r="AFB55" s="28"/>
      <c r="AFC55" s="28"/>
      <c r="AFD55" s="28"/>
      <c r="AFE55" s="28"/>
      <c r="AFF55" s="28"/>
      <c r="AFG55" s="28"/>
      <c r="AFH55" s="28"/>
      <c r="AFI55" s="28"/>
      <c r="AFJ55" s="28"/>
      <c r="AFK55" s="28"/>
      <c r="AFL55" s="28"/>
      <c r="AFM55" s="28"/>
      <c r="AFN55" s="28"/>
      <c r="AFO55" s="28"/>
    </row>
    <row r="56" spans="1:847" ht="28.05" customHeight="1">
      <c r="A56" s="450"/>
      <c r="B56" s="35"/>
      <c r="C56" s="474" t="s">
        <v>53</v>
      </c>
      <c r="D56" s="350"/>
      <c r="E56" s="452" t="b">
        <v>0</v>
      </c>
      <c r="F56" s="629">
        <f>$I$8*I56/100</f>
        <v>0</v>
      </c>
      <c r="G56" s="629">
        <f>$G$8*I56/100</f>
        <v>0</v>
      </c>
      <c r="H56" s="35" t="s">
        <v>453</v>
      </c>
      <c r="I56" s="542">
        <v>100</v>
      </c>
      <c r="J56" s="543" t="s">
        <v>334</v>
      </c>
      <c r="K56" s="456">
        <f>$AA56</f>
        <v>0</v>
      </c>
      <c r="L56" s="422" t="str">
        <f>IF($E56,K56,"")</f>
        <v/>
      </c>
      <c r="M56" s="335">
        <v>2.63</v>
      </c>
      <c r="N56" s="245" t="s">
        <v>142</v>
      </c>
      <c r="O56" s="246">
        <f>(G53/5.68*M56)*G56</f>
        <v>0</v>
      </c>
      <c r="P56" s="255" t="s">
        <v>146</v>
      </c>
      <c r="Q56" s="246"/>
      <c r="R56" s="246"/>
      <c r="S56" s="246"/>
      <c r="T56" s="245"/>
      <c r="U56" s="246"/>
      <c r="V56" s="246"/>
      <c r="W56" s="246"/>
      <c r="X56" s="245"/>
      <c r="Y56" s="246">
        <f>O56+S56+W56</f>
        <v>0</v>
      </c>
      <c r="Z56" s="246"/>
      <c r="AA56" s="254">
        <f>Y56-Z56</f>
        <v>0</v>
      </c>
    </row>
    <row r="57" spans="1:847" s="6" customFormat="1" ht="28.05" customHeight="1">
      <c r="A57" s="457"/>
      <c r="B57" s="44"/>
      <c r="C57" s="488"/>
      <c r="D57" s="44"/>
      <c r="E57" s="44"/>
      <c r="F57" s="44"/>
      <c r="G57" s="44"/>
      <c r="H57" s="44"/>
      <c r="I57" s="44"/>
      <c r="J57" s="44"/>
      <c r="K57" s="555"/>
      <c r="L57" s="558"/>
      <c r="M57" s="249"/>
      <c r="N57" s="249"/>
      <c r="O57" s="249"/>
      <c r="P57" s="249"/>
      <c r="Q57" s="249"/>
      <c r="R57" s="249"/>
      <c r="S57" s="249"/>
      <c r="T57" s="249"/>
      <c r="U57" s="249"/>
      <c r="V57" s="249"/>
      <c r="W57" s="249"/>
      <c r="X57" s="249"/>
      <c r="Y57" s="249"/>
      <c r="Z57" s="249"/>
      <c r="AA57" s="249"/>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c r="IS57" s="28"/>
      <c r="IT57" s="28"/>
      <c r="IU57" s="28"/>
      <c r="IV57" s="28"/>
      <c r="IW57" s="28"/>
      <c r="IX57" s="28"/>
      <c r="IY57" s="28"/>
      <c r="IZ57" s="28"/>
      <c r="JA57" s="28"/>
      <c r="JB57" s="28"/>
      <c r="JC57" s="28"/>
      <c r="JD57" s="28"/>
      <c r="JE57" s="28"/>
      <c r="JF57" s="28"/>
      <c r="JG57" s="28"/>
      <c r="JH57" s="28"/>
      <c r="JI57" s="28"/>
      <c r="JJ57" s="28"/>
      <c r="JK57" s="28"/>
      <c r="JL57" s="28"/>
      <c r="JM57" s="28"/>
      <c r="JN57" s="28"/>
      <c r="JO57" s="28"/>
      <c r="JP57" s="28"/>
      <c r="JQ57" s="28"/>
      <c r="JR57" s="28"/>
      <c r="JS57" s="28"/>
      <c r="JT57" s="28"/>
      <c r="JU57" s="28"/>
      <c r="JV57" s="28"/>
      <c r="JW57" s="28"/>
      <c r="JX57" s="28"/>
      <c r="JY57" s="28"/>
      <c r="JZ57" s="28"/>
      <c r="KA57" s="28"/>
      <c r="KB57" s="28"/>
      <c r="KC57" s="28"/>
      <c r="KD57" s="28"/>
      <c r="KE57" s="28"/>
      <c r="KF57" s="28"/>
      <c r="KG57" s="28"/>
      <c r="KH57" s="28"/>
      <c r="KI57" s="28"/>
      <c r="KJ57" s="28"/>
      <c r="KK57" s="28"/>
      <c r="KL57" s="28"/>
      <c r="KM57" s="28"/>
      <c r="KN57" s="28"/>
      <c r="KO57" s="28"/>
      <c r="KP57" s="28"/>
      <c r="KQ57" s="28"/>
      <c r="KR57" s="28"/>
      <c r="KS57" s="28"/>
      <c r="KT57" s="28"/>
      <c r="KU57" s="28"/>
      <c r="KV57" s="28"/>
      <c r="KW57" s="28"/>
      <c r="KX57" s="28"/>
      <c r="KY57" s="28"/>
      <c r="KZ57" s="28"/>
      <c r="LA57" s="28"/>
      <c r="LB57" s="28"/>
      <c r="LC57" s="28"/>
      <c r="LD57" s="28"/>
      <c r="LE57" s="28"/>
      <c r="LF57" s="28"/>
      <c r="LG57" s="28"/>
      <c r="LH57" s="28"/>
      <c r="LI57" s="28"/>
      <c r="LJ57" s="28"/>
      <c r="LK57" s="28"/>
      <c r="LL57" s="28"/>
      <c r="LM57" s="28"/>
      <c r="LN57" s="28"/>
      <c r="LO57" s="28"/>
      <c r="LP57" s="28"/>
      <c r="LQ57" s="28"/>
      <c r="LR57" s="28"/>
      <c r="LS57" s="28"/>
      <c r="LT57" s="28"/>
      <c r="LU57" s="28"/>
      <c r="LV57" s="28"/>
      <c r="LW57" s="28"/>
      <c r="LX57" s="28"/>
      <c r="LY57" s="28"/>
      <c r="LZ57" s="28"/>
      <c r="MA57" s="28"/>
      <c r="MB57" s="28"/>
      <c r="MC57" s="28"/>
      <c r="MD57" s="28"/>
      <c r="ME57" s="28"/>
      <c r="MF57" s="28"/>
      <c r="MG57" s="28"/>
      <c r="MH57" s="28"/>
      <c r="MI57" s="28"/>
      <c r="MJ57" s="28"/>
      <c r="MK57" s="28"/>
      <c r="ML57" s="28"/>
      <c r="MM57" s="28"/>
      <c r="MN57" s="28"/>
      <c r="MO57" s="28"/>
      <c r="MP57" s="28"/>
      <c r="MQ57" s="28"/>
      <c r="MR57" s="28"/>
      <c r="MS57" s="28"/>
      <c r="MT57" s="28"/>
      <c r="MU57" s="28"/>
      <c r="MV57" s="28"/>
      <c r="MW57" s="28"/>
      <c r="MX57" s="28"/>
      <c r="MY57" s="28"/>
      <c r="MZ57" s="28"/>
      <c r="NA57" s="28"/>
      <c r="NB57" s="28"/>
      <c r="NC57" s="28"/>
      <c r="ND57" s="28"/>
      <c r="NE57" s="28"/>
      <c r="NF57" s="28"/>
      <c r="NG57" s="28"/>
      <c r="NH57" s="28"/>
      <c r="NI57" s="28"/>
      <c r="NJ57" s="28"/>
      <c r="NK57" s="28"/>
      <c r="NL57" s="28"/>
      <c r="NM57" s="28"/>
      <c r="NN57" s="28"/>
      <c r="NO57" s="28"/>
      <c r="NP57" s="28"/>
      <c r="NQ57" s="28"/>
      <c r="NR57" s="28"/>
      <c r="NS57" s="28"/>
      <c r="NT57" s="28"/>
      <c r="NU57" s="28"/>
      <c r="NV57" s="28"/>
      <c r="NW57" s="28"/>
      <c r="NX57" s="28"/>
      <c r="NY57" s="28"/>
      <c r="NZ57" s="28"/>
      <c r="OA57" s="28"/>
      <c r="OB57" s="28"/>
      <c r="OC57" s="28"/>
      <c r="OD57" s="28"/>
      <c r="OE57" s="28"/>
      <c r="OF57" s="28"/>
      <c r="OG57" s="28"/>
      <c r="OH57" s="28"/>
      <c r="OI57" s="28"/>
      <c r="OJ57" s="28"/>
      <c r="OK57" s="28"/>
      <c r="OL57" s="28"/>
      <c r="OM57" s="28"/>
      <c r="ON57" s="28"/>
      <c r="OO57" s="28"/>
      <c r="OP57" s="28"/>
      <c r="OQ57" s="28"/>
      <c r="OR57" s="28"/>
      <c r="OS57" s="28"/>
      <c r="OT57" s="28"/>
      <c r="OU57" s="28"/>
      <c r="OV57" s="28"/>
      <c r="OW57" s="28"/>
      <c r="OX57" s="28"/>
      <c r="OY57" s="28"/>
      <c r="OZ57" s="28"/>
      <c r="PA57" s="28"/>
      <c r="PB57" s="28"/>
      <c r="PC57" s="28"/>
      <c r="PD57" s="28"/>
      <c r="PE57" s="28"/>
      <c r="PF57" s="28"/>
      <c r="PG57" s="28"/>
      <c r="PH57" s="28"/>
      <c r="PI57" s="28"/>
      <c r="PJ57" s="28"/>
      <c r="PK57" s="28"/>
      <c r="PL57" s="28"/>
      <c r="PM57" s="28"/>
      <c r="PN57" s="28"/>
      <c r="PO57" s="28"/>
      <c r="PP57" s="28"/>
      <c r="PQ57" s="28"/>
      <c r="PR57" s="28"/>
      <c r="PS57" s="28"/>
      <c r="PT57" s="28"/>
      <c r="PU57" s="28"/>
      <c r="PV57" s="28"/>
      <c r="PW57" s="28"/>
      <c r="PX57" s="28"/>
      <c r="PY57" s="28"/>
      <c r="PZ57" s="28"/>
      <c r="QA57" s="28"/>
      <c r="QB57" s="28"/>
      <c r="QC57" s="28"/>
      <c r="QD57" s="28"/>
      <c r="QE57" s="28"/>
      <c r="QF57" s="28"/>
      <c r="QG57" s="28"/>
      <c r="QH57" s="28"/>
      <c r="QI57" s="28"/>
      <c r="QJ57" s="28"/>
      <c r="QK57" s="28"/>
      <c r="QL57" s="28"/>
      <c r="QM57" s="28"/>
      <c r="QN57" s="28"/>
      <c r="QO57" s="28"/>
      <c r="QP57" s="28"/>
      <c r="QQ57" s="28"/>
      <c r="QR57" s="28"/>
      <c r="QS57" s="28"/>
      <c r="QT57" s="28"/>
      <c r="QU57" s="28"/>
      <c r="QV57" s="28"/>
      <c r="QW57" s="28"/>
      <c r="QX57" s="28"/>
      <c r="QY57" s="28"/>
      <c r="QZ57" s="28"/>
      <c r="RA57" s="28"/>
      <c r="RB57" s="28"/>
      <c r="RC57" s="28"/>
      <c r="RD57" s="28"/>
      <c r="RE57" s="28"/>
      <c r="RF57" s="28"/>
      <c r="RG57" s="28"/>
      <c r="RH57" s="28"/>
      <c r="RI57" s="28"/>
      <c r="RJ57" s="28"/>
      <c r="RK57" s="28"/>
      <c r="RL57" s="28"/>
      <c r="RM57" s="28"/>
      <c r="RN57" s="28"/>
      <c r="RO57" s="28"/>
      <c r="RP57" s="28"/>
      <c r="RQ57" s="28"/>
      <c r="RR57" s="28"/>
      <c r="RS57" s="28"/>
      <c r="RT57" s="28"/>
      <c r="RU57" s="28"/>
      <c r="RV57" s="28"/>
      <c r="RW57" s="28"/>
      <c r="RX57" s="28"/>
      <c r="RY57" s="28"/>
      <c r="RZ57" s="28"/>
      <c r="SA57" s="28"/>
      <c r="SB57" s="28"/>
      <c r="SC57" s="28"/>
      <c r="SD57" s="28"/>
      <c r="SE57" s="28"/>
      <c r="SF57" s="28"/>
      <c r="SG57" s="28"/>
      <c r="SH57" s="28"/>
      <c r="SI57" s="28"/>
      <c r="SJ57" s="28"/>
      <c r="SK57" s="28"/>
      <c r="SL57" s="28"/>
      <c r="SM57" s="28"/>
      <c r="SN57" s="28"/>
      <c r="SO57" s="28"/>
      <c r="SP57" s="28"/>
      <c r="SQ57" s="28"/>
      <c r="SR57" s="28"/>
      <c r="SS57" s="28"/>
      <c r="ST57" s="28"/>
      <c r="SU57" s="28"/>
      <c r="SV57" s="28"/>
      <c r="SW57" s="28"/>
      <c r="SX57" s="28"/>
      <c r="SY57" s="28"/>
      <c r="SZ57" s="28"/>
      <c r="TA57" s="28"/>
      <c r="TB57" s="28"/>
      <c r="TC57" s="28"/>
      <c r="TD57" s="28"/>
      <c r="TE57" s="28"/>
      <c r="TF57" s="28"/>
      <c r="TG57" s="28"/>
      <c r="TH57" s="28"/>
      <c r="TI57" s="28"/>
      <c r="TJ57" s="28"/>
      <c r="TK57" s="28"/>
      <c r="TL57" s="28"/>
      <c r="TM57" s="28"/>
      <c r="TN57" s="28"/>
      <c r="TO57" s="28"/>
      <c r="TP57" s="28"/>
      <c r="TQ57" s="28"/>
      <c r="TR57" s="28"/>
      <c r="TS57" s="28"/>
      <c r="TT57" s="28"/>
      <c r="TU57" s="28"/>
      <c r="TV57" s="28"/>
      <c r="TW57" s="28"/>
      <c r="TX57" s="28"/>
      <c r="TY57" s="28"/>
      <c r="TZ57" s="28"/>
      <c r="UA57" s="28"/>
      <c r="UB57" s="28"/>
      <c r="UC57" s="28"/>
      <c r="UD57" s="28"/>
      <c r="UE57" s="28"/>
      <c r="UF57" s="28"/>
      <c r="UG57" s="28"/>
      <c r="UH57" s="28"/>
      <c r="UI57" s="28"/>
      <c r="UJ57" s="28"/>
      <c r="UK57" s="28"/>
      <c r="UL57" s="28"/>
      <c r="UM57" s="28"/>
      <c r="UN57" s="28"/>
      <c r="UO57" s="28"/>
      <c r="UP57" s="28"/>
      <c r="UQ57" s="28"/>
      <c r="UR57" s="28"/>
      <c r="US57" s="28"/>
      <c r="UT57" s="28"/>
      <c r="UU57" s="28"/>
      <c r="UV57" s="28"/>
      <c r="UW57" s="28"/>
      <c r="UX57" s="28"/>
      <c r="UY57" s="28"/>
      <c r="UZ57" s="28"/>
      <c r="VA57" s="28"/>
      <c r="VB57" s="28"/>
      <c r="VC57" s="28"/>
      <c r="VD57" s="28"/>
      <c r="VE57" s="28"/>
      <c r="VF57" s="28"/>
      <c r="VG57" s="28"/>
      <c r="VH57" s="28"/>
      <c r="VI57" s="28"/>
      <c r="VJ57" s="28"/>
      <c r="VK57" s="28"/>
      <c r="VL57" s="28"/>
      <c r="VM57" s="28"/>
      <c r="VN57" s="28"/>
      <c r="VO57" s="28"/>
      <c r="VP57" s="28"/>
      <c r="VQ57" s="28"/>
      <c r="VR57" s="28"/>
      <c r="VS57" s="28"/>
      <c r="VT57" s="28"/>
      <c r="VU57" s="28"/>
      <c r="VV57" s="28"/>
      <c r="VW57" s="28"/>
      <c r="VX57" s="28"/>
      <c r="VY57" s="28"/>
      <c r="VZ57" s="28"/>
      <c r="WA57" s="28"/>
      <c r="WB57" s="28"/>
      <c r="WC57" s="28"/>
      <c r="WD57" s="28"/>
      <c r="WE57" s="28"/>
      <c r="WF57" s="28"/>
      <c r="WG57" s="28"/>
      <c r="WH57" s="28"/>
      <c r="WI57" s="28"/>
      <c r="WJ57" s="28"/>
      <c r="WK57" s="28"/>
      <c r="WL57" s="28"/>
      <c r="WM57" s="28"/>
      <c r="WN57" s="28"/>
      <c r="WO57" s="28"/>
      <c r="WP57" s="28"/>
      <c r="WQ57" s="28"/>
      <c r="WR57" s="28"/>
      <c r="WS57" s="28"/>
      <c r="WT57" s="28"/>
      <c r="WU57" s="28"/>
      <c r="WV57" s="28"/>
      <c r="WW57" s="28"/>
      <c r="WX57" s="28"/>
      <c r="WY57" s="28"/>
      <c r="WZ57" s="28"/>
      <c r="XA57" s="28"/>
      <c r="XB57" s="28"/>
      <c r="XC57" s="28"/>
      <c r="XD57" s="28"/>
      <c r="XE57" s="28"/>
      <c r="XF57" s="28"/>
      <c r="XG57" s="28"/>
      <c r="XH57" s="28"/>
      <c r="XI57" s="28"/>
      <c r="XJ57" s="28"/>
      <c r="XK57" s="28"/>
      <c r="XL57" s="28"/>
      <c r="XM57" s="28"/>
      <c r="XN57" s="28"/>
      <c r="XO57" s="28"/>
      <c r="XP57" s="28"/>
      <c r="XQ57" s="28"/>
      <c r="XR57" s="28"/>
      <c r="XS57" s="28"/>
      <c r="XT57" s="28"/>
      <c r="XU57" s="28"/>
      <c r="XV57" s="28"/>
      <c r="XW57" s="28"/>
      <c r="XX57" s="28"/>
      <c r="XY57" s="28"/>
      <c r="XZ57" s="28"/>
      <c r="YA57" s="28"/>
      <c r="YB57" s="28"/>
      <c r="YC57" s="28"/>
      <c r="YD57" s="28"/>
      <c r="YE57" s="28"/>
      <c r="YF57" s="28"/>
      <c r="YG57" s="28"/>
      <c r="YH57" s="28"/>
      <c r="YI57" s="28"/>
      <c r="YJ57" s="28"/>
      <c r="YK57" s="28"/>
      <c r="YL57" s="28"/>
      <c r="YM57" s="28"/>
      <c r="YN57" s="28"/>
      <c r="YO57" s="28"/>
      <c r="YP57" s="28"/>
      <c r="YQ57" s="28"/>
      <c r="YR57" s="28"/>
      <c r="YS57" s="28"/>
      <c r="YT57" s="28"/>
      <c r="YU57" s="28"/>
      <c r="YV57" s="28"/>
      <c r="YW57" s="28"/>
      <c r="YX57" s="28"/>
      <c r="YY57" s="28"/>
      <c r="YZ57" s="28"/>
      <c r="ZA57" s="28"/>
      <c r="ZB57" s="28"/>
      <c r="ZC57" s="28"/>
      <c r="ZD57" s="28"/>
      <c r="ZE57" s="28"/>
      <c r="ZF57" s="28"/>
      <c r="ZG57" s="28"/>
      <c r="ZH57" s="28"/>
      <c r="ZI57" s="28"/>
      <c r="ZJ57" s="28"/>
      <c r="ZK57" s="28"/>
      <c r="ZL57" s="28"/>
      <c r="ZM57" s="28"/>
      <c r="ZN57" s="28"/>
      <c r="ZO57" s="28"/>
      <c r="ZP57" s="28"/>
      <c r="ZQ57" s="28"/>
      <c r="ZR57" s="28"/>
      <c r="ZS57" s="28"/>
      <c r="ZT57" s="28"/>
      <c r="ZU57" s="28"/>
      <c r="ZV57" s="28"/>
      <c r="ZW57" s="28"/>
      <c r="ZX57" s="28"/>
      <c r="ZY57" s="28"/>
      <c r="ZZ57" s="28"/>
      <c r="AAA57" s="28"/>
      <c r="AAB57" s="28"/>
      <c r="AAC57" s="28"/>
      <c r="AAD57" s="28"/>
      <c r="AAE57" s="28"/>
      <c r="AAF57" s="28"/>
      <c r="AAG57" s="28"/>
      <c r="AAH57" s="28"/>
      <c r="AAI57" s="28"/>
      <c r="AAJ57" s="28"/>
      <c r="AAK57" s="28"/>
      <c r="AAL57" s="28"/>
      <c r="AAM57" s="28"/>
      <c r="AAN57" s="28"/>
      <c r="AAO57" s="28"/>
      <c r="AAP57" s="28"/>
      <c r="AAQ57" s="28"/>
      <c r="AAR57" s="28"/>
      <c r="AAS57" s="28"/>
      <c r="AAT57" s="28"/>
      <c r="AAU57" s="28"/>
      <c r="AAV57" s="28"/>
      <c r="AAW57" s="28"/>
      <c r="AAX57" s="28"/>
      <c r="AAY57" s="28"/>
      <c r="AAZ57" s="28"/>
      <c r="ABA57" s="28"/>
      <c r="ABB57" s="28"/>
      <c r="ABC57" s="28"/>
      <c r="ABD57" s="28"/>
      <c r="ABE57" s="28"/>
      <c r="ABF57" s="28"/>
      <c r="ABG57" s="28"/>
      <c r="ABH57" s="28"/>
      <c r="ABI57" s="28"/>
      <c r="ABJ57" s="28"/>
      <c r="ABK57" s="28"/>
      <c r="ABL57" s="28"/>
      <c r="ABM57" s="28"/>
      <c r="ABN57" s="28"/>
      <c r="ABO57" s="28"/>
      <c r="ABP57" s="28"/>
      <c r="ABQ57" s="28"/>
      <c r="ABR57" s="28"/>
      <c r="ABS57" s="28"/>
      <c r="ABT57" s="28"/>
      <c r="ABU57" s="28"/>
      <c r="ABV57" s="28"/>
      <c r="ABW57" s="28"/>
      <c r="ABX57" s="28"/>
      <c r="ABY57" s="28"/>
      <c r="ABZ57" s="28"/>
      <c r="ACA57" s="28"/>
      <c r="ACB57" s="28"/>
      <c r="ACC57" s="28"/>
      <c r="ACD57" s="28"/>
      <c r="ACE57" s="28"/>
      <c r="ACF57" s="28"/>
      <c r="ACG57" s="28"/>
      <c r="ACH57" s="28"/>
      <c r="ACI57" s="28"/>
      <c r="ACJ57" s="28"/>
      <c r="ACK57" s="28"/>
      <c r="ACL57" s="28"/>
      <c r="ACM57" s="28"/>
      <c r="ACN57" s="28"/>
      <c r="ACO57" s="28"/>
      <c r="ACP57" s="28"/>
      <c r="ACQ57" s="28"/>
      <c r="ACR57" s="28"/>
      <c r="ACS57" s="28"/>
      <c r="ACT57" s="28"/>
      <c r="ACU57" s="28"/>
      <c r="ACV57" s="28"/>
      <c r="ACW57" s="28"/>
      <c r="ACX57" s="28"/>
      <c r="ACY57" s="28"/>
      <c r="ACZ57" s="28"/>
      <c r="ADA57" s="28"/>
      <c r="ADB57" s="28"/>
      <c r="ADC57" s="28"/>
      <c r="ADD57" s="28"/>
      <c r="ADE57" s="28"/>
      <c r="ADF57" s="28"/>
      <c r="ADG57" s="28"/>
      <c r="ADH57" s="28"/>
      <c r="ADI57" s="28"/>
      <c r="ADJ57" s="28"/>
      <c r="ADK57" s="28"/>
      <c r="ADL57" s="28"/>
      <c r="ADM57" s="28"/>
      <c r="ADN57" s="28"/>
      <c r="ADO57" s="28"/>
      <c r="ADP57" s="28"/>
      <c r="ADQ57" s="28"/>
      <c r="ADR57" s="28"/>
      <c r="ADS57" s="28"/>
      <c r="ADT57" s="28"/>
      <c r="ADU57" s="28"/>
      <c r="ADV57" s="28"/>
      <c r="ADW57" s="28"/>
      <c r="ADX57" s="28"/>
      <c r="ADY57" s="28"/>
      <c r="ADZ57" s="28"/>
      <c r="AEA57" s="28"/>
      <c r="AEB57" s="28"/>
      <c r="AEC57" s="28"/>
      <c r="AED57" s="28"/>
      <c r="AEE57" s="28"/>
      <c r="AEF57" s="28"/>
      <c r="AEG57" s="28"/>
      <c r="AEH57" s="28"/>
      <c r="AEI57" s="28"/>
      <c r="AEJ57" s="28"/>
      <c r="AEK57" s="28"/>
      <c r="AEL57" s="28"/>
      <c r="AEM57" s="28"/>
      <c r="AEN57" s="28"/>
      <c r="AEO57" s="28"/>
      <c r="AEP57" s="28"/>
      <c r="AEQ57" s="28"/>
      <c r="AER57" s="28"/>
      <c r="AES57" s="28"/>
      <c r="AET57" s="28"/>
      <c r="AEU57" s="28"/>
      <c r="AEV57" s="28"/>
      <c r="AEW57" s="28"/>
      <c r="AEX57" s="28"/>
      <c r="AEY57" s="28"/>
      <c r="AEZ57" s="28"/>
      <c r="AFA57" s="28"/>
      <c r="AFB57" s="28"/>
      <c r="AFC57" s="28"/>
      <c r="AFD57" s="28"/>
      <c r="AFE57" s="28"/>
      <c r="AFF57" s="28"/>
      <c r="AFG57" s="28"/>
      <c r="AFH57" s="28"/>
      <c r="AFI57" s="28"/>
      <c r="AFJ57" s="28"/>
      <c r="AFK57" s="28"/>
      <c r="AFL57" s="28"/>
      <c r="AFM57" s="28"/>
      <c r="AFN57" s="28"/>
      <c r="AFO57" s="28"/>
    </row>
    <row r="58" spans="1:847" ht="31.05" customHeight="1">
      <c r="A58" s="446"/>
      <c r="B58" s="447" t="s">
        <v>406</v>
      </c>
      <c r="C58" s="40"/>
      <c r="D58" s="40"/>
      <c r="E58" s="632" t="b">
        <v>1</v>
      </c>
      <c r="F58" s="40"/>
      <c r="G58" s="40"/>
      <c r="H58" s="448"/>
      <c r="I58" s="448"/>
      <c r="J58" s="40"/>
      <c r="K58" s="540"/>
      <c r="L58" s="557"/>
    </row>
    <row r="59" spans="1:847" s="6" customFormat="1" ht="28.05" customHeight="1">
      <c r="A59" s="450"/>
      <c r="B59" s="35"/>
      <c r="C59" s="474" t="s">
        <v>55</v>
      </c>
      <c r="D59" s="350"/>
      <c r="E59" s="452" t="b">
        <v>0</v>
      </c>
      <c r="F59" s="629">
        <f>$I$8*$I59/100</f>
        <v>0</v>
      </c>
      <c r="G59" s="629">
        <f>$G$8*$I59/100</f>
        <v>0</v>
      </c>
      <c r="H59" s="35" t="s">
        <v>453</v>
      </c>
      <c r="I59" s="542">
        <v>100</v>
      </c>
      <c r="J59" s="543" t="s">
        <v>334</v>
      </c>
      <c r="K59" s="456">
        <f>$AA59</f>
        <v>0</v>
      </c>
      <c r="L59" s="422" t="str">
        <f>IF($E59,K59,"")</f>
        <v/>
      </c>
      <c r="M59" s="337">
        <v>72.64</v>
      </c>
      <c r="N59" s="257" t="s">
        <v>138</v>
      </c>
      <c r="O59" s="256">
        <f>(G59*0.25*0.0889)*M59</f>
        <v>0</v>
      </c>
      <c r="P59" s="258" t="s">
        <v>147</v>
      </c>
      <c r="Q59" s="259">
        <v>74.02</v>
      </c>
      <c r="R59" s="259" t="s">
        <v>138</v>
      </c>
      <c r="S59" s="259">
        <f>(G59*0.25*0.0889)*M59</f>
        <v>0</v>
      </c>
      <c r="T59" s="260" t="s">
        <v>374</v>
      </c>
      <c r="U59" s="259">
        <v>70.97</v>
      </c>
      <c r="V59" s="259" t="s">
        <v>138</v>
      </c>
      <c r="W59" s="259">
        <f>(G59*0.25*0.0889)*M59</f>
        <v>0</v>
      </c>
      <c r="X59" s="260" t="s">
        <v>375</v>
      </c>
      <c r="Y59" s="256">
        <f>AVERAGE(O59,S59,W59)</f>
        <v>0</v>
      </c>
      <c r="Z59" s="256"/>
      <c r="AA59" s="261">
        <f>Y59-Z59</f>
        <v>0</v>
      </c>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8"/>
      <c r="NH59" s="28"/>
      <c r="NI59" s="28"/>
      <c r="NJ59" s="28"/>
      <c r="NK59" s="28"/>
      <c r="NL59" s="28"/>
      <c r="NM59" s="28"/>
      <c r="NN59" s="28"/>
      <c r="NO59" s="28"/>
      <c r="NP59" s="28"/>
      <c r="NQ59" s="28"/>
      <c r="NR59" s="28"/>
      <c r="NS59" s="28"/>
      <c r="NT59" s="28"/>
      <c r="NU59" s="28"/>
      <c r="NV59" s="28"/>
      <c r="NW59" s="28"/>
      <c r="NX59" s="28"/>
      <c r="NY59" s="28"/>
      <c r="NZ59" s="28"/>
      <c r="OA59" s="28"/>
      <c r="OB59" s="28"/>
      <c r="OC59" s="28"/>
      <c r="OD59" s="28"/>
      <c r="OE59" s="28"/>
      <c r="OF59" s="28"/>
      <c r="OG59" s="28"/>
      <c r="OH59" s="28"/>
      <c r="OI59" s="28"/>
      <c r="OJ59" s="28"/>
      <c r="OK59" s="28"/>
      <c r="OL59" s="28"/>
      <c r="OM59" s="28"/>
      <c r="ON59" s="28"/>
      <c r="OO59" s="28"/>
      <c r="OP59" s="28"/>
      <c r="OQ59" s="28"/>
      <c r="OR59" s="28"/>
      <c r="OS59" s="28"/>
      <c r="OT59" s="28"/>
      <c r="OU59" s="28"/>
      <c r="OV59" s="28"/>
      <c r="OW59" s="28"/>
      <c r="OX59" s="28"/>
      <c r="OY59" s="28"/>
      <c r="OZ59" s="28"/>
      <c r="PA59" s="28"/>
      <c r="PB59" s="28"/>
      <c r="PC59" s="28"/>
      <c r="PD59" s="28"/>
      <c r="PE59" s="28"/>
      <c r="PF59" s="28"/>
      <c r="PG59" s="28"/>
      <c r="PH59" s="28"/>
      <c r="PI59" s="28"/>
      <c r="PJ59" s="28"/>
      <c r="PK59" s="28"/>
      <c r="PL59" s="28"/>
      <c r="PM59" s="28"/>
      <c r="PN59" s="28"/>
      <c r="PO59" s="28"/>
      <c r="PP59" s="28"/>
      <c r="PQ59" s="28"/>
      <c r="PR59" s="28"/>
      <c r="PS59" s="28"/>
      <c r="PT59" s="28"/>
      <c r="PU59" s="28"/>
      <c r="PV59" s="28"/>
      <c r="PW59" s="28"/>
      <c r="PX59" s="28"/>
      <c r="PY59" s="28"/>
      <c r="PZ59" s="28"/>
      <c r="QA59" s="28"/>
      <c r="QB59" s="28"/>
      <c r="QC59" s="28"/>
      <c r="QD59" s="28"/>
      <c r="QE59" s="28"/>
      <c r="QF59" s="28"/>
      <c r="QG59" s="28"/>
      <c r="QH59" s="28"/>
      <c r="QI59" s="28"/>
      <c r="QJ59" s="28"/>
      <c r="QK59" s="28"/>
      <c r="QL59" s="28"/>
      <c r="QM59" s="28"/>
      <c r="QN59" s="28"/>
      <c r="QO59" s="28"/>
      <c r="QP59" s="28"/>
      <c r="QQ59" s="28"/>
      <c r="QR59" s="28"/>
      <c r="QS59" s="28"/>
      <c r="QT59" s="28"/>
      <c r="QU59" s="28"/>
      <c r="QV59" s="28"/>
      <c r="QW59" s="28"/>
      <c r="QX59" s="28"/>
      <c r="QY59" s="28"/>
      <c r="QZ59" s="28"/>
      <c r="RA59" s="28"/>
      <c r="RB59" s="28"/>
      <c r="RC59" s="28"/>
      <c r="RD59" s="28"/>
      <c r="RE59" s="28"/>
      <c r="RF59" s="28"/>
      <c r="RG59" s="28"/>
      <c r="RH59" s="28"/>
      <c r="RI59" s="28"/>
      <c r="RJ59" s="28"/>
      <c r="RK59" s="28"/>
      <c r="RL59" s="28"/>
      <c r="RM59" s="28"/>
      <c r="RN59" s="28"/>
      <c r="RO59" s="28"/>
      <c r="RP59" s="28"/>
      <c r="RQ59" s="28"/>
      <c r="RR59" s="28"/>
      <c r="RS59" s="28"/>
      <c r="RT59" s="28"/>
      <c r="RU59" s="28"/>
      <c r="RV59" s="28"/>
      <c r="RW59" s="28"/>
      <c r="RX59" s="28"/>
      <c r="RY59" s="28"/>
      <c r="RZ59" s="28"/>
      <c r="SA59" s="28"/>
      <c r="SB59" s="28"/>
      <c r="SC59" s="28"/>
      <c r="SD59" s="28"/>
      <c r="SE59" s="28"/>
      <c r="SF59" s="28"/>
      <c r="SG59" s="28"/>
      <c r="SH59" s="28"/>
      <c r="SI59" s="28"/>
      <c r="SJ59" s="28"/>
      <c r="SK59" s="28"/>
      <c r="SL59" s="28"/>
      <c r="SM59" s="28"/>
      <c r="SN59" s="28"/>
      <c r="SO59" s="28"/>
      <c r="SP59" s="28"/>
      <c r="SQ59" s="28"/>
      <c r="SR59" s="28"/>
      <c r="SS59" s="28"/>
      <c r="ST59" s="28"/>
      <c r="SU59" s="28"/>
      <c r="SV59" s="28"/>
      <c r="SW59" s="28"/>
      <c r="SX59" s="28"/>
      <c r="SY59" s="28"/>
      <c r="SZ59" s="28"/>
      <c r="TA59" s="28"/>
      <c r="TB59" s="28"/>
      <c r="TC59" s="28"/>
      <c r="TD59" s="28"/>
      <c r="TE59" s="28"/>
      <c r="TF59" s="28"/>
      <c r="TG59" s="28"/>
      <c r="TH59" s="28"/>
      <c r="TI59" s="28"/>
      <c r="TJ59" s="28"/>
      <c r="TK59" s="28"/>
      <c r="TL59" s="28"/>
      <c r="TM59" s="28"/>
      <c r="TN59" s="28"/>
      <c r="TO59" s="28"/>
      <c r="TP59" s="28"/>
      <c r="TQ59" s="28"/>
      <c r="TR59" s="28"/>
      <c r="TS59" s="28"/>
      <c r="TT59" s="28"/>
      <c r="TU59" s="28"/>
      <c r="TV59" s="28"/>
      <c r="TW59" s="28"/>
      <c r="TX59" s="28"/>
      <c r="TY59" s="28"/>
      <c r="TZ59" s="28"/>
      <c r="UA59" s="28"/>
      <c r="UB59" s="28"/>
      <c r="UC59" s="28"/>
      <c r="UD59" s="28"/>
      <c r="UE59" s="28"/>
      <c r="UF59" s="28"/>
      <c r="UG59" s="28"/>
      <c r="UH59" s="28"/>
      <c r="UI59" s="28"/>
      <c r="UJ59" s="28"/>
      <c r="UK59" s="28"/>
      <c r="UL59" s="28"/>
      <c r="UM59" s="28"/>
      <c r="UN59" s="28"/>
      <c r="UO59" s="28"/>
      <c r="UP59" s="28"/>
      <c r="UQ59" s="28"/>
      <c r="UR59" s="28"/>
      <c r="US59" s="28"/>
      <c r="UT59" s="28"/>
      <c r="UU59" s="28"/>
      <c r="UV59" s="28"/>
      <c r="UW59" s="28"/>
      <c r="UX59" s="28"/>
      <c r="UY59" s="28"/>
      <c r="UZ59" s="28"/>
      <c r="VA59" s="28"/>
      <c r="VB59" s="28"/>
      <c r="VC59" s="28"/>
      <c r="VD59" s="28"/>
      <c r="VE59" s="28"/>
      <c r="VF59" s="28"/>
      <c r="VG59" s="28"/>
      <c r="VH59" s="28"/>
      <c r="VI59" s="28"/>
      <c r="VJ59" s="28"/>
      <c r="VK59" s="28"/>
      <c r="VL59" s="28"/>
      <c r="VM59" s="28"/>
      <c r="VN59" s="28"/>
      <c r="VO59" s="28"/>
      <c r="VP59" s="28"/>
      <c r="VQ59" s="28"/>
      <c r="VR59" s="28"/>
      <c r="VS59" s="28"/>
      <c r="VT59" s="28"/>
      <c r="VU59" s="28"/>
      <c r="VV59" s="28"/>
      <c r="VW59" s="28"/>
      <c r="VX59" s="28"/>
      <c r="VY59" s="28"/>
      <c r="VZ59" s="28"/>
      <c r="WA59" s="28"/>
      <c r="WB59" s="28"/>
      <c r="WC59" s="28"/>
      <c r="WD59" s="28"/>
      <c r="WE59" s="28"/>
      <c r="WF59" s="28"/>
      <c r="WG59" s="28"/>
      <c r="WH59" s="28"/>
      <c r="WI59" s="28"/>
      <c r="WJ59" s="28"/>
      <c r="WK59" s="28"/>
      <c r="WL59" s="28"/>
      <c r="WM59" s="28"/>
      <c r="WN59" s="28"/>
      <c r="WO59" s="28"/>
      <c r="WP59" s="28"/>
      <c r="WQ59" s="28"/>
      <c r="WR59" s="28"/>
      <c r="WS59" s="28"/>
      <c r="WT59" s="28"/>
      <c r="WU59" s="28"/>
      <c r="WV59" s="28"/>
      <c r="WW59" s="28"/>
      <c r="WX59" s="28"/>
      <c r="WY59" s="28"/>
      <c r="WZ59" s="28"/>
      <c r="XA59" s="28"/>
      <c r="XB59" s="28"/>
      <c r="XC59" s="28"/>
      <c r="XD59" s="28"/>
      <c r="XE59" s="28"/>
      <c r="XF59" s="28"/>
      <c r="XG59" s="28"/>
      <c r="XH59" s="28"/>
      <c r="XI59" s="28"/>
      <c r="XJ59" s="28"/>
      <c r="XK59" s="28"/>
      <c r="XL59" s="28"/>
      <c r="XM59" s="28"/>
      <c r="XN59" s="28"/>
      <c r="XO59" s="28"/>
      <c r="XP59" s="28"/>
      <c r="XQ59" s="28"/>
      <c r="XR59" s="28"/>
      <c r="XS59" s="28"/>
      <c r="XT59" s="28"/>
      <c r="XU59" s="28"/>
      <c r="XV59" s="28"/>
      <c r="XW59" s="28"/>
      <c r="XX59" s="28"/>
      <c r="XY59" s="28"/>
      <c r="XZ59" s="28"/>
      <c r="YA59" s="28"/>
      <c r="YB59" s="28"/>
      <c r="YC59" s="28"/>
      <c r="YD59" s="28"/>
      <c r="YE59" s="28"/>
      <c r="YF59" s="28"/>
      <c r="YG59" s="28"/>
      <c r="YH59" s="28"/>
      <c r="YI59" s="28"/>
      <c r="YJ59" s="28"/>
      <c r="YK59" s="28"/>
      <c r="YL59" s="28"/>
      <c r="YM59" s="28"/>
      <c r="YN59" s="28"/>
      <c r="YO59" s="28"/>
      <c r="YP59" s="28"/>
      <c r="YQ59" s="28"/>
      <c r="YR59" s="28"/>
      <c r="YS59" s="28"/>
      <c r="YT59" s="28"/>
      <c r="YU59" s="28"/>
      <c r="YV59" s="28"/>
      <c r="YW59" s="28"/>
      <c r="YX59" s="28"/>
      <c r="YY59" s="28"/>
      <c r="YZ59" s="28"/>
      <c r="ZA59" s="28"/>
      <c r="ZB59" s="28"/>
      <c r="ZC59" s="28"/>
      <c r="ZD59" s="28"/>
      <c r="ZE59" s="28"/>
      <c r="ZF59" s="28"/>
      <c r="ZG59" s="28"/>
      <c r="ZH59" s="28"/>
      <c r="ZI59" s="28"/>
      <c r="ZJ59" s="28"/>
      <c r="ZK59" s="28"/>
      <c r="ZL59" s="28"/>
      <c r="ZM59" s="28"/>
      <c r="ZN59" s="28"/>
      <c r="ZO59" s="28"/>
      <c r="ZP59" s="28"/>
      <c r="ZQ59" s="28"/>
      <c r="ZR59" s="28"/>
      <c r="ZS59" s="28"/>
      <c r="ZT59" s="28"/>
      <c r="ZU59" s="28"/>
      <c r="ZV59" s="28"/>
      <c r="ZW59" s="28"/>
      <c r="ZX59" s="28"/>
      <c r="ZY59" s="28"/>
      <c r="ZZ59" s="28"/>
      <c r="AAA59" s="28"/>
      <c r="AAB59" s="28"/>
      <c r="AAC59" s="28"/>
      <c r="AAD59" s="28"/>
      <c r="AAE59" s="28"/>
      <c r="AAF59" s="28"/>
      <c r="AAG59" s="28"/>
      <c r="AAH59" s="28"/>
      <c r="AAI59" s="28"/>
      <c r="AAJ59" s="28"/>
      <c r="AAK59" s="28"/>
      <c r="AAL59" s="28"/>
      <c r="AAM59" s="28"/>
      <c r="AAN59" s="28"/>
      <c r="AAO59" s="28"/>
      <c r="AAP59" s="28"/>
      <c r="AAQ59" s="28"/>
      <c r="AAR59" s="28"/>
      <c r="AAS59" s="28"/>
      <c r="AAT59" s="28"/>
      <c r="AAU59" s="28"/>
      <c r="AAV59" s="28"/>
      <c r="AAW59" s="28"/>
      <c r="AAX59" s="28"/>
      <c r="AAY59" s="28"/>
      <c r="AAZ59" s="28"/>
      <c r="ABA59" s="28"/>
      <c r="ABB59" s="28"/>
      <c r="ABC59" s="28"/>
      <c r="ABD59" s="28"/>
      <c r="ABE59" s="28"/>
      <c r="ABF59" s="28"/>
      <c r="ABG59" s="28"/>
      <c r="ABH59" s="28"/>
      <c r="ABI59" s="28"/>
      <c r="ABJ59" s="28"/>
      <c r="ABK59" s="28"/>
      <c r="ABL59" s="28"/>
      <c r="ABM59" s="28"/>
      <c r="ABN59" s="28"/>
      <c r="ABO59" s="28"/>
      <c r="ABP59" s="28"/>
      <c r="ABQ59" s="28"/>
      <c r="ABR59" s="28"/>
      <c r="ABS59" s="28"/>
      <c r="ABT59" s="28"/>
      <c r="ABU59" s="28"/>
      <c r="ABV59" s="28"/>
      <c r="ABW59" s="28"/>
      <c r="ABX59" s="28"/>
      <c r="ABY59" s="28"/>
      <c r="ABZ59" s="28"/>
      <c r="ACA59" s="28"/>
      <c r="ACB59" s="28"/>
      <c r="ACC59" s="28"/>
      <c r="ACD59" s="28"/>
      <c r="ACE59" s="28"/>
      <c r="ACF59" s="28"/>
      <c r="ACG59" s="28"/>
      <c r="ACH59" s="28"/>
      <c r="ACI59" s="28"/>
      <c r="ACJ59" s="28"/>
      <c r="ACK59" s="28"/>
      <c r="ACL59" s="28"/>
      <c r="ACM59" s="28"/>
      <c r="ACN59" s="28"/>
      <c r="ACO59" s="28"/>
      <c r="ACP59" s="28"/>
      <c r="ACQ59" s="28"/>
      <c r="ACR59" s="28"/>
      <c r="ACS59" s="28"/>
      <c r="ACT59" s="28"/>
      <c r="ACU59" s="28"/>
      <c r="ACV59" s="28"/>
      <c r="ACW59" s="28"/>
      <c r="ACX59" s="28"/>
      <c r="ACY59" s="28"/>
      <c r="ACZ59" s="28"/>
      <c r="ADA59" s="28"/>
      <c r="ADB59" s="28"/>
      <c r="ADC59" s="28"/>
      <c r="ADD59" s="28"/>
      <c r="ADE59" s="28"/>
      <c r="ADF59" s="28"/>
      <c r="ADG59" s="28"/>
      <c r="ADH59" s="28"/>
      <c r="ADI59" s="28"/>
      <c r="ADJ59" s="28"/>
      <c r="ADK59" s="28"/>
      <c r="ADL59" s="28"/>
      <c r="ADM59" s="28"/>
      <c r="ADN59" s="28"/>
      <c r="ADO59" s="28"/>
      <c r="ADP59" s="28"/>
      <c r="ADQ59" s="28"/>
      <c r="ADR59" s="28"/>
      <c r="ADS59" s="28"/>
      <c r="ADT59" s="28"/>
      <c r="ADU59" s="28"/>
      <c r="ADV59" s="28"/>
      <c r="ADW59" s="28"/>
      <c r="ADX59" s="28"/>
      <c r="ADY59" s="28"/>
      <c r="ADZ59" s="28"/>
      <c r="AEA59" s="28"/>
      <c r="AEB59" s="28"/>
      <c r="AEC59" s="28"/>
      <c r="AED59" s="28"/>
      <c r="AEE59" s="28"/>
      <c r="AEF59" s="28"/>
      <c r="AEG59" s="28"/>
      <c r="AEH59" s="28"/>
      <c r="AEI59" s="28"/>
      <c r="AEJ59" s="28"/>
      <c r="AEK59" s="28"/>
      <c r="AEL59" s="28"/>
      <c r="AEM59" s="28"/>
      <c r="AEN59" s="28"/>
      <c r="AEO59" s="28"/>
      <c r="AEP59" s="28"/>
      <c r="AEQ59" s="28"/>
      <c r="AER59" s="28"/>
      <c r="AES59" s="28"/>
      <c r="AET59" s="28"/>
      <c r="AEU59" s="28"/>
      <c r="AEV59" s="28"/>
      <c r="AEW59" s="28"/>
      <c r="AEX59" s="28"/>
      <c r="AEY59" s="28"/>
      <c r="AEZ59" s="28"/>
      <c r="AFA59" s="28"/>
      <c r="AFB59" s="28"/>
      <c r="AFC59" s="28"/>
      <c r="AFD59" s="28"/>
      <c r="AFE59" s="28"/>
      <c r="AFF59" s="28"/>
      <c r="AFG59" s="28"/>
      <c r="AFH59" s="28"/>
      <c r="AFI59" s="28"/>
      <c r="AFJ59" s="28"/>
      <c r="AFK59" s="28"/>
      <c r="AFL59" s="28"/>
      <c r="AFM59" s="28"/>
      <c r="AFN59" s="28"/>
      <c r="AFO59" s="28"/>
    </row>
    <row r="60" spans="1:847" ht="28.05" customHeight="1">
      <c r="A60" s="457"/>
      <c r="B60" s="44"/>
      <c r="C60" s="472" t="s">
        <v>56</v>
      </c>
      <c r="D60" s="349"/>
      <c r="E60" s="473" t="b">
        <v>0</v>
      </c>
      <c r="F60" s="626">
        <f>$I$8*$I60/100</f>
        <v>0</v>
      </c>
      <c r="G60" s="626">
        <f>$G$8*$I60/100</f>
        <v>0</v>
      </c>
      <c r="H60" s="44" t="s">
        <v>453</v>
      </c>
      <c r="I60" s="542">
        <v>100</v>
      </c>
      <c r="J60" s="502" t="s">
        <v>334</v>
      </c>
      <c r="K60" s="463">
        <f>$AA60</f>
        <v>0</v>
      </c>
      <c r="L60" s="464" t="str">
        <f>IF($E60,K60,"")</f>
        <v/>
      </c>
      <c r="M60" s="618">
        <v>72.64</v>
      </c>
      <c r="N60" s="263" t="s">
        <v>138</v>
      </c>
      <c r="O60" s="262">
        <f>(G60*0.25*0.1397)*M60</f>
        <v>0</v>
      </c>
      <c r="P60" s="258" t="s">
        <v>147</v>
      </c>
      <c r="Q60" s="259">
        <v>74.02</v>
      </c>
      <c r="R60" s="259" t="s">
        <v>138</v>
      </c>
      <c r="S60" s="259">
        <f>(G60*0.25*0.1397)*M60</f>
        <v>0</v>
      </c>
      <c r="T60" s="260" t="s">
        <v>374</v>
      </c>
      <c r="U60" s="259">
        <v>70.97</v>
      </c>
      <c r="V60" s="259" t="s">
        <v>138</v>
      </c>
      <c r="W60" s="259">
        <f>(G60*0.25*0.1397)*M60</f>
        <v>0</v>
      </c>
      <c r="X60" s="260" t="s">
        <v>375</v>
      </c>
      <c r="Y60" s="256">
        <f>AVERAGE(O60,S60,W60)</f>
        <v>0</v>
      </c>
      <c r="Z60" s="256"/>
      <c r="AA60" s="261">
        <f>Y60-Z60</f>
        <v>0</v>
      </c>
    </row>
    <row r="61" spans="1:847" s="6" customFormat="1" ht="28.05" customHeight="1">
      <c r="A61" s="450"/>
      <c r="B61" s="35"/>
      <c r="C61" s="474" t="s">
        <v>148</v>
      </c>
      <c r="D61" s="350"/>
      <c r="E61" s="452" t="b">
        <v>0</v>
      </c>
      <c r="F61" s="629">
        <f>$I$8*$I61/100</f>
        <v>0</v>
      </c>
      <c r="G61" s="629">
        <f>$G$8*$I61/100</f>
        <v>0</v>
      </c>
      <c r="H61" s="35" t="s">
        <v>453</v>
      </c>
      <c r="I61" s="542">
        <v>100</v>
      </c>
      <c r="J61" s="543" t="s">
        <v>334</v>
      </c>
      <c r="K61" s="456">
        <f>$AA61</f>
        <v>0</v>
      </c>
      <c r="L61" s="422" t="str">
        <f>IF($E61,K61,"")</f>
        <v/>
      </c>
      <c r="M61" s="618">
        <v>2.76</v>
      </c>
      <c r="N61" s="263" t="s">
        <v>150</v>
      </c>
      <c r="O61" s="262">
        <f>(G61*0.25)*21*M61</f>
        <v>0</v>
      </c>
      <c r="P61" s="258" t="s">
        <v>151</v>
      </c>
      <c r="Q61" s="262">
        <v>2.2799999999999998</v>
      </c>
      <c r="R61" s="262" t="s">
        <v>150</v>
      </c>
      <c r="S61" s="262">
        <f>(G61*0.25)*21*Q61</f>
        <v>0</v>
      </c>
      <c r="T61" s="264" t="s">
        <v>152</v>
      </c>
      <c r="U61" s="262"/>
      <c r="V61" s="262"/>
      <c r="W61" s="262"/>
      <c r="X61" s="263"/>
      <c r="Y61" s="256">
        <f>AVERAGE(O61,S61,W61)</f>
        <v>0</v>
      </c>
      <c r="Z61" s="256"/>
      <c r="AA61" s="261">
        <f>Y61-Z61</f>
        <v>0</v>
      </c>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c r="IW61" s="28"/>
      <c r="IX61" s="28"/>
      <c r="IY61" s="28"/>
      <c r="IZ61" s="28"/>
      <c r="JA61" s="28"/>
      <c r="JB61" s="28"/>
      <c r="JC61" s="28"/>
      <c r="JD61" s="28"/>
      <c r="JE61" s="28"/>
      <c r="JF61" s="28"/>
      <c r="JG61" s="28"/>
      <c r="JH61" s="28"/>
      <c r="JI61" s="28"/>
      <c r="JJ61" s="28"/>
      <c r="JK61" s="28"/>
      <c r="JL61" s="28"/>
      <c r="JM61" s="28"/>
      <c r="JN61" s="28"/>
      <c r="JO61" s="28"/>
      <c r="JP61" s="28"/>
      <c r="JQ61" s="28"/>
      <c r="JR61" s="28"/>
      <c r="JS61" s="28"/>
      <c r="JT61" s="28"/>
      <c r="JU61" s="28"/>
      <c r="JV61" s="28"/>
      <c r="JW61" s="28"/>
      <c r="JX61" s="28"/>
      <c r="JY61" s="28"/>
      <c r="JZ61" s="28"/>
      <c r="KA61" s="28"/>
      <c r="KB61" s="28"/>
      <c r="KC61" s="28"/>
      <c r="KD61" s="28"/>
      <c r="KE61" s="28"/>
      <c r="KF61" s="28"/>
      <c r="KG61" s="28"/>
      <c r="KH61" s="28"/>
      <c r="KI61" s="28"/>
      <c r="KJ61" s="28"/>
      <c r="KK61" s="28"/>
      <c r="KL61" s="28"/>
      <c r="KM61" s="28"/>
      <c r="KN61" s="28"/>
      <c r="KO61" s="28"/>
      <c r="KP61" s="28"/>
      <c r="KQ61" s="28"/>
      <c r="KR61" s="28"/>
      <c r="KS61" s="28"/>
      <c r="KT61" s="28"/>
      <c r="KU61" s="28"/>
      <c r="KV61" s="28"/>
      <c r="KW61" s="28"/>
      <c r="KX61" s="28"/>
      <c r="KY61" s="28"/>
      <c r="KZ61" s="28"/>
      <c r="LA61" s="28"/>
      <c r="LB61" s="28"/>
      <c r="LC61" s="28"/>
      <c r="LD61" s="28"/>
      <c r="LE61" s="28"/>
      <c r="LF61" s="28"/>
      <c r="LG61" s="28"/>
      <c r="LH61" s="28"/>
      <c r="LI61" s="28"/>
      <c r="LJ61" s="28"/>
      <c r="LK61" s="28"/>
      <c r="LL61" s="28"/>
      <c r="LM61" s="28"/>
      <c r="LN61" s="28"/>
      <c r="LO61" s="28"/>
      <c r="LP61" s="28"/>
      <c r="LQ61" s="28"/>
      <c r="LR61" s="28"/>
      <c r="LS61" s="28"/>
      <c r="LT61" s="28"/>
      <c r="LU61" s="28"/>
      <c r="LV61" s="28"/>
      <c r="LW61" s="28"/>
      <c r="LX61" s="28"/>
      <c r="LY61" s="28"/>
      <c r="LZ61" s="28"/>
      <c r="MA61" s="28"/>
      <c r="MB61" s="28"/>
      <c r="MC61" s="28"/>
      <c r="MD61" s="28"/>
      <c r="ME61" s="28"/>
      <c r="MF61" s="28"/>
      <c r="MG61" s="28"/>
      <c r="MH61" s="28"/>
      <c r="MI61" s="28"/>
      <c r="MJ61" s="28"/>
      <c r="MK61" s="28"/>
      <c r="ML61" s="28"/>
      <c r="MM61" s="28"/>
      <c r="MN61" s="28"/>
      <c r="MO61" s="28"/>
      <c r="MP61" s="28"/>
      <c r="MQ61" s="28"/>
      <c r="MR61" s="28"/>
      <c r="MS61" s="28"/>
      <c r="MT61" s="28"/>
      <c r="MU61" s="28"/>
      <c r="MV61" s="28"/>
      <c r="MW61" s="28"/>
      <c r="MX61" s="28"/>
      <c r="MY61" s="28"/>
      <c r="MZ61" s="28"/>
      <c r="NA61" s="28"/>
      <c r="NB61" s="28"/>
      <c r="NC61" s="28"/>
      <c r="ND61" s="28"/>
      <c r="NE61" s="28"/>
      <c r="NF61" s="28"/>
      <c r="NG61" s="28"/>
      <c r="NH61" s="28"/>
      <c r="NI61" s="28"/>
      <c r="NJ61" s="28"/>
      <c r="NK61" s="28"/>
      <c r="NL61" s="28"/>
      <c r="NM61" s="28"/>
      <c r="NN61" s="28"/>
      <c r="NO61" s="28"/>
      <c r="NP61" s="28"/>
      <c r="NQ61" s="28"/>
      <c r="NR61" s="28"/>
      <c r="NS61" s="28"/>
      <c r="NT61" s="28"/>
      <c r="NU61" s="28"/>
      <c r="NV61" s="28"/>
      <c r="NW61" s="28"/>
      <c r="NX61" s="28"/>
      <c r="NY61" s="28"/>
      <c r="NZ61" s="28"/>
      <c r="OA61" s="28"/>
      <c r="OB61" s="28"/>
      <c r="OC61" s="28"/>
      <c r="OD61" s="28"/>
      <c r="OE61" s="28"/>
      <c r="OF61" s="28"/>
      <c r="OG61" s="28"/>
      <c r="OH61" s="28"/>
      <c r="OI61" s="28"/>
      <c r="OJ61" s="28"/>
      <c r="OK61" s="28"/>
      <c r="OL61" s="28"/>
      <c r="OM61" s="28"/>
      <c r="ON61" s="28"/>
      <c r="OO61" s="28"/>
      <c r="OP61" s="28"/>
      <c r="OQ61" s="28"/>
      <c r="OR61" s="28"/>
      <c r="OS61" s="28"/>
      <c r="OT61" s="28"/>
      <c r="OU61" s="28"/>
      <c r="OV61" s="28"/>
      <c r="OW61" s="28"/>
      <c r="OX61" s="28"/>
      <c r="OY61" s="28"/>
      <c r="OZ61" s="28"/>
      <c r="PA61" s="28"/>
      <c r="PB61" s="28"/>
      <c r="PC61" s="28"/>
      <c r="PD61" s="28"/>
      <c r="PE61" s="28"/>
      <c r="PF61" s="28"/>
      <c r="PG61" s="28"/>
      <c r="PH61" s="28"/>
      <c r="PI61" s="28"/>
      <c r="PJ61" s="28"/>
      <c r="PK61" s="28"/>
      <c r="PL61" s="28"/>
      <c r="PM61" s="28"/>
      <c r="PN61" s="28"/>
      <c r="PO61" s="28"/>
      <c r="PP61" s="28"/>
      <c r="PQ61" s="28"/>
      <c r="PR61" s="28"/>
      <c r="PS61" s="28"/>
      <c r="PT61" s="28"/>
      <c r="PU61" s="28"/>
      <c r="PV61" s="28"/>
      <c r="PW61" s="28"/>
      <c r="PX61" s="28"/>
      <c r="PY61" s="28"/>
      <c r="PZ61" s="28"/>
      <c r="QA61" s="28"/>
      <c r="QB61" s="28"/>
      <c r="QC61" s="28"/>
      <c r="QD61" s="28"/>
      <c r="QE61" s="28"/>
      <c r="QF61" s="28"/>
      <c r="QG61" s="28"/>
      <c r="QH61" s="28"/>
      <c r="QI61" s="28"/>
      <c r="QJ61" s="28"/>
      <c r="QK61" s="28"/>
      <c r="QL61" s="28"/>
      <c r="QM61" s="28"/>
      <c r="QN61" s="28"/>
      <c r="QO61" s="28"/>
      <c r="QP61" s="28"/>
      <c r="QQ61" s="28"/>
      <c r="QR61" s="28"/>
      <c r="QS61" s="28"/>
      <c r="QT61" s="28"/>
      <c r="QU61" s="28"/>
      <c r="QV61" s="28"/>
      <c r="QW61" s="28"/>
      <c r="QX61" s="28"/>
      <c r="QY61" s="28"/>
      <c r="QZ61" s="28"/>
      <c r="RA61" s="28"/>
      <c r="RB61" s="28"/>
      <c r="RC61" s="28"/>
      <c r="RD61" s="28"/>
      <c r="RE61" s="28"/>
      <c r="RF61" s="28"/>
      <c r="RG61" s="28"/>
      <c r="RH61" s="28"/>
      <c r="RI61" s="28"/>
      <c r="RJ61" s="28"/>
      <c r="RK61" s="28"/>
      <c r="RL61" s="28"/>
      <c r="RM61" s="28"/>
      <c r="RN61" s="28"/>
      <c r="RO61" s="28"/>
      <c r="RP61" s="28"/>
      <c r="RQ61" s="28"/>
      <c r="RR61" s="28"/>
      <c r="RS61" s="28"/>
      <c r="RT61" s="28"/>
      <c r="RU61" s="28"/>
      <c r="RV61" s="28"/>
      <c r="RW61" s="28"/>
      <c r="RX61" s="28"/>
      <c r="RY61" s="28"/>
      <c r="RZ61" s="28"/>
      <c r="SA61" s="28"/>
      <c r="SB61" s="28"/>
      <c r="SC61" s="28"/>
      <c r="SD61" s="28"/>
      <c r="SE61" s="28"/>
      <c r="SF61" s="28"/>
      <c r="SG61" s="28"/>
      <c r="SH61" s="28"/>
      <c r="SI61" s="28"/>
      <c r="SJ61" s="28"/>
      <c r="SK61" s="28"/>
      <c r="SL61" s="28"/>
      <c r="SM61" s="28"/>
      <c r="SN61" s="28"/>
      <c r="SO61" s="28"/>
      <c r="SP61" s="28"/>
      <c r="SQ61" s="28"/>
      <c r="SR61" s="28"/>
      <c r="SS61" s="28"/>
      <c r="ST61" s="28"/>
      <c r="SU61" s="28"/>
      <c r="SV61" s="28"/>
      <c r="SW61" s="28"/>
      <c r="SX61" s="28"/>
      <c r="SY61" s="28"/>
      <c r="SZ61" s="28"/>
      <c r="TA61" s="28"/>
      <c r="TB61" s="28"/>
      <c r="TC61" s="28"/>
      <c r="TD61" s="28"/>
      <c r="TE61" s="28"/>
      <c r="TF61" s="28"/>
      <c r="TG61" s="28"/>
      <c r="TH61" s="28"/>
      <c r="TI61" s="28"/>
      <c r="TJ61" s="28"/>
      <c r="TK61" s="28"/>
      <c r="TL61" s="28"/>
      <c r="TM61" s="28"/>
      <c r="TN61" s="28"/>
      <c r="TO61" s="28"/>
      <c r="TP61" s="28"/>
      <c r="TQ61" s="28"/>
      <c r="TR61" s="28"/>
      <c r="TS61" s="28"/>
      <c r="TT61" s="28"/>
      <c r="TU61" s="28"/>
      <c r="TV61" s="28"/>
      <c r="TW61" s="28"/>
      <c r="TX61" s="28"/>
      <c r="TY61" s="28"/>
      <c r="TZ61" s="28"/>
      <c r="UA61" s="28"/>
      <c r="UB61" s="28"/>
      <c r="UC61" s="28"/>
      <c r="UD61" s="28"/>
      <c r="UE61" s="28"/>
      <c r="UF61" s="28"/>
      <c r="UG61" s="28"/>
      <c r="UH61" s="28"/>
      <c r="UI61" s="28"/>
      <c r="UJ61" s="28"/>
      <c r="UK61" s="28"/>
      <c r="UL61" s="28"/>
      <c r="UM61" s="28"/>
      <c r="UN61" s="28"/>
      <c r="UO61" s="28"/>
      <c r="UP61" s="28"/>
      <c r="UQ61" s="28"/>
      <c r="UR61" s="28"/>
      <c r="US61" s="28"/>
      <c r="UT61" s="28"/>
      <c r="UU61" s="28"/>
      <c r="UV61" s="28"/>
      <c r="UW61" s="28"/>
      <c r="UX61" s="28"/>
      <c r="UY61" s="28"/>
      <c r="UZ61" s="28"/>
      <c r="VA61" s="28"/>
      <c r="VB61" s="28"/>
      <c r="VC61" s="28"/>
      <c r="VD61" s="28"/>
      <c r="VE61" s="28"/>
      <c r="VF61" s="28"/>
      <c r="VG61" s="28"/>
      <c r="VH61" s="28"/>
      <c r="VI61" s="28"/>
      <c r="VJ61" s="28"/>
      <c r="VK61" s="28"/>
      <c r="VL61" s="28"/>
      <c r="VM61" s="28"/>
      <c r="VN61" s="28"/>
      <c r="VO61" s="28"/>
      <c r="VP61" s="28"/>
      <c r="VQ61" s="28"/>
      <c r="VR61" s="28"/>
      <c r="VS61" s="28"/>
      <c r="VT61" s="28"/>
      <c r="VU61" s="28"/>
      <c r="VV61" s="28"/>
      <c r="VW61" s="28"/>
      <c r="VX61" s="28"/>
      <c r="VY61" s="28"/>
      <c r="VZ61" s="28"/>
      <c r="WA61" s="28"/>
      <c r="WB61" s="28"/>
      <c r="WC61" s="28"/>
      <c r="WD61" s="28"/>
      <c r="WE61" s="28"/>
      <c r="WF61" s="28"/>
      <c r="WG61" s="28"/>
      <c r="WH61" s="28"/>
      <c r="WI61" s="28"/>
      <c r="WJ61" s="28"/>
      <c r="WK61" s="28"/>
      <c r="WL61" s="28"/>
      <c r="WM61" s="28"/>
      <c r="WN61" s="28"/>
      <c r="WO61" s="28"/>
      <c r="WP61" s="28"/>
      <c r="WQ61" s="28"/>
      <c r="WR61" s="28"/>
      <c r="WS61" s="28"/>
      <c r="WT61" s="28"/>
      <c r="WU61" s="28"/>
      <c r="WV61" s="28"/>
      <c r="WW61" s="28"/>
      <c r="WX61" s="28"/>
      <c r="WY61" s="28"/>
      <c r="WZ61" s="28"/>
      <c r="XA61" s="28"/>
      <c r="XB61" s="28"/>
      <c r="XC61" s="28"/>
      <c r="XD61" s="28"/>
      <c r="XE61" s="28"/>
      <c r="XF61" s="28"/>
      <c r="XG61" s="28"/>
      <c r="XH61" s="28"/>
      <c r="XI61" s="28"/>
      <c r="XJ61" s="28"/>
      <c r="XK61" s="28"/>
      <c r="XL61" s="28"/>
      <c r="XM61" s="28"/>
      <c r="XN61" s="28"/>
      <c r="XO61" s="28"/>
      <c r="XP61" s="28"/>
      <c r="XQ61" s="28"/>
      <c r="XR61" s="28"/>
      <c r="XS61" s="28"/>
      <c r="XT61" s="28"/>
      <c r="XU61" s="28"/>
      <c r="XV61" s="28"/>
      <c r="XW61" s="28"/>
      <c r="XX61" s="28"/>
      <c r="XY61" s="28"/>
      <c r="XZ61" s="28"/>
      <c r="YA61" s="28"/>
      <c r="YB61" s="28"/>
      <c r="YC61" s="28"/>
      <c r="YD61" s="28"/>
      <c r="YE61" s="28"/>
      <c r="YF61" s="28"/>
      <c r="YG61" s="28"/>
      <c r="YH61" s="28"/>
      <c r="YI61" s="28"/>
      <c r="YJ61" s="28"/>
      <c r="YK61" s="28"/>
      <c r="YL61" s="28"/>
      <c r="YM61" s="28"/>
      <c r="YN61" s="28"/>
      <c r="YO61" s="28"/>
      <c r="YP61" s="28"/>
      <c r="YQ61" s="28"/>
      <c r="YR61" s="28"/>
      <c r="YS61" s="28"/>
      <c r="YT61" s="28"/>
      <c r="YU61" s="28"/>
      <c r="YV61" s="28"/>
      <c r="YW61" s="28"/>
      <c r="YX61" s="28"/>
      <c r="YY61" s="28"/>
      <c r="YZ61" s="28"/>
      <c r="ZA61" s="28"/>
      <c r="ZB61" s="28"/>
      <c r="ZC61" s="28"/>
      <c r="ZD61" s="28"/>
      <c r="ZE61" s="28"/>
      <c r="ZF61" s="28"/>
      <c r="ZG61" s="28"/>
      <c r="ZH61" s="28"/>
      <c r="ZI61" s="28"/>
      <c r="ZJ61" s="28"/>
      <c r="ZK61" s="28"/>
      <c r="ZL61" s="28"/>
      <c r="ZM61" s="28"/>
      <c r="ZN61" s="28"/>
      <c r="ZO61" s="28"/>
      <c r="ZP61" s="28"/>
      <c r="ZQ61" s="28"/>
      <c r="ZR61" s="28"/>
      <c r="ZS61" s="28"/>
      <c r="ZT61" s="28"/>
      <c r="ZU61" s="28"/>
      <c r="ZV61" s="28"/>
      <c r="ZW61" s="28"/>
      <c r="ZX61" s="28"/>
      <c r="ZY61" s="28"/>
      <c r="ZZ61" s="28"/>
      <c r="AAA61" s="28"/>
      <c r="AAB61" s="28"/>
      <c r="AAC61" s="28"/>
      <c r="AAD61" s="28"/>
      <c r="AAE61" s="28"/>
      <c r="AAF61" s="28"/>
      <c r="AAG61" s="28"/>
      <c r="AAH61" s="28"/>
      <c r="AAI61" s="28"/>
      <c r="AAJ61" s="28"/>
      <c r="AAK61" s="28"/>
      <c r="AAL61" s="28"/>
      <c r="AAM61" s="28"/>
      <c r="AAN61" s="28"/>
      <c r="AAO61" s="28"/>
      <c r="AAP61" s="28"/>
      <c r="AAQ61" s="28"/>
      <c r="AAR61" s="28"/>
      <c r="AAS61" s="28"/>
      <c r="AAT61" s="28"/>
      <c r="AAU61" s="28"/>
      <c r="AAV61" s="28"/>
      <c r="AAW61" s="28"/>
      <c r="AAX61" s="28"/>
      <c r="AAY61" s="28"/>
      <c r="AAZ61" s="28"/>
      <c r="ABA61" s="28"/>
      <c r="ABB61" s="28"/>
      <c r="ABC61" s="28"/>
      <c r="ABD61" s="28"/>
      <c r="ABE61" s="28"/>
      <c r="ABF61" s="28"/>
      <c r="ABG61" s="28"/>
      <c r="ABH61" s="28"/>
      <c r="ABI61" s="28"/>
      <c r="ABJ61" s="28"/>
      <c r="ABK61" s="28"/>
      <c r="ABL61" s="28"/>
      <c r="ABM61" s="28"/>
      <c r="ABN61" s="28"/>
      <c r="ABO61" s="28"/>
      <c r="ABP61" s="28"/>
      <c r="ABQ61" s="28"/>
      <c r="ABR61" s="28"/>
      <c r="ABS61" s="28"/>
      <c r="ABT61" s="28"/>
      <c r="ABU61" s="28"/>
      <c r="ABV61" s="28"/>
      <c r="ABW61" s="28"/>
      <c r="ABX61" s="28"/>
      <c r="ABY61" s="28"/>
      <c r="ABZ61" s="28"/>
      <c r="ACA61" s="28"/>
      <c r="ACB61" s="28"/>
      <c r="ACC61" s="28"/>
      <c r="ACD61" s="28"/>
      <c r="ACE61" s="28"/>
      <c r="ACF61" s="28"/>
      <c r="ACG61" s="28"/>
      <c r="ACH61" s="28"/>
      <c r="ACI61" s="28"/>
      <c r="ACJ61" s="28"/>
      <c r="ACK61" s="28"/>
      <c r="ACL61" s="28"/>
      <c r="ACM61" s="28"/>
      <c r="ACN61" s="28"/>
      <c r="ACO61" s="28"/>
      <c r="ACP61" s="28"/>
      <c r="ACQ61" s="28"/>
      <c r="ACR61" s="28"/>
      <c r="ACS61" s="28"/>
      <c r="ACT61" s="28"/>
      <c r="ACU61" s="28"/>
      <c r="ACV61" s="28"/>
      <c r="ACW61" s="28"/>
      <c r="ACX61" s="28"/>
      <c r="ACY61" s="28"/>
      <c r="ACZ61" s="28"/>
      <c r="ADA61" s="28"/>
      <c r="ADB61" s="28"/>
      <c r="ADC61" s="28"/>
      <c r="ADD61" s="28"/>
      <c r="ADE61" s="28"/>
      <c r="ADF61" s="28"/>
      <c r="ADG61" s="28"/>
      <c r="ADH61" s="28"/>
      <c r="ADI61" s="28"/>
      <c r="ADJ61" s="28"/>
      <c r="ADK61" s="28"/>
      <c r="ADL61" s="28"/>
      <c r="ADM61" s="28"/>
      <c r="ADN61" s="28"/>
      <c r="ADO61" s="28"/>
      <c r="ADP61" s="28"/>
      <c r="ADQ61" s="28"/>
      <c r="ADR61" s="28"/>
      <c r="ADS61" s="28"/>
      <c r="ADT61" s="28"/>
      <c r="ADU61" s="28"/>
      <c r="ADV61" s="28"/>
      <c r="ADW61" s="28"/>
      <c r="ADX61" s="28"/>
      <c r="ADY61" s="28"/>
      <c r="ADZ61" s="28"/>
      <c r="AEA61" s="28"/>
      <c r="AEB61" s="28"/>
      <c r="AEC61" s="28"/>
      <c r="AED61" s="28"/>
      <c r="AEE61" s="28"/>
      <c r="AEF61" s="28"/>
      <c r="AEG61" s="28"/>
      <c r="AEH61" s="28"/>
      <c r="AEI61" s="28"/>
      <c r="AEJ61" s="28"/>
      <c r="AEK61" s="28"/>
      <c r="AEL61" s="28"/>
      <c r="AEM61" s="28"/>
      <c r="AEN61" s="28"/>
      <c r="AEO61" s="28"/>
      <c r="AEP61" s="28"/>
      <c r="AEQ61" s="28"/>
      <c r="AER61" s="28"/>
      <c r="AES61" s="28"/>
      <c r="AET61" s="28"/>
      <c r="AEU61" s="28"/>
      <c r="AEV61" s="28"/>
      <c r="AEW61" s="28"/>
      <c r="AEX61" s="28"/>
      <c r="AEY61" s="28"/>
      <c r="AEZ61" s="28"/>
      <c r="AFA61" s="28"/>
      <c r="AFB61" s="28"/>
      <c r="AFC61" s="28"/>
      <c r="AFD61" s="28"/>
      <c r="AFE61" s="28"/>
      <c r="AFF61" s="28"/>
      <c r="AFG61" s="28"/>
      <c r="AFH61" s="28"/>
      <c r="AFI61" s="28"/>
      <c r="AFJ61" s="28"/>
      <c r="AFK61" s="28"/>
      <c r="AFL61" s="28"/>
      <c r="AFM61" s="28"/>
      <c r="AFN61" s="28"/>
      <c r="AFO61" s="28"/>
    </row>
    <row r="62" spans="1:847" ht="28.05" customHeight="1">
      <c r="A62" s="457"/>
      <c r="B62" s="44"/>
      <c r="C62" s="488" t="s">
        <v>149</v>
      </c>
      <c r="D62" s="349"/>
      <c r="E62" s="473" t="b">
        <v>0</v>
      </c>
      <c r="F62" s="626">
        <f>$I$8*$I62/100</f>
        <v>0</v>
      </c>
      <c r="G62" s="626">
        <f>$G$8*$I62/100</f>
        <v>0</v>
      </c>
      <c r="H62" s="44" t="s">
        <v>453</v>
      </c>
      <c r="I62" s="542">
        <v>100</v>
      </c>
      <c r="J62" s="502" t="s">
        <v>334</v>
      </c>
      <c r="K62" s="463">
        <f>$AA62</f>
        <v>0</v>
      </c>
      <c r="L62" s="464" t="str">
        <f>IF($E62,K62,"")</f>
        <v/>
      </c>
      <c r="M62" s="618">
        <v>2.76</v>
      </c>
      <c r="N62" s="263" t="s">
        <v>150</v>
      </c>
      <c r="O62" s="262">
        <f>(G62*0.25)*28.98*M62</f>
        <v>0</v>
      </c>
      <c r="P62" s="265" t="s">
        <v>151</v>
      </c>
      <c r="Q62" s="262">
        <v>2.2799999999999998</v>
      </c>
      <c r="R62" s="262" t="s">
        <v>150</v>
      </c>
      <c r="S62" s="262">
        <f>(G62*0.25)*28.98*Q62</f>
        <v>0</v>
      </c>
      <c r="T62" s="263" t="s">
        <v>152</v>
      </c>
      <c r="U62" s="262"/>
      <c r="V62" s="262"/>
      <c r="W62" s="262"/>
      <c r="X62" s="263"/>
      <c r="Y62" s="256">
        <f>AVERAGE(O62,S62,W62)</f>
        <v>0</v>
      </c>
      <c r="Z62" s="256"/>
      <c r="AA62" s="261">
        <f>Y62-Z62</f>
        <v>0</v>
      </c>
    </row>
    <row r="63" spans="1:847" s="6" customFormat="1" ht="28.05" customHeight="1">
      <c r="A63" s="450"/>
      <c r="B63" s="35"/>
      <c r="C63" s="516"/>
      <c r="D63" s="35"/>
      <c r="E63" s="35"/>
      <c r="F63" s="35"/>
      <c r="G63" s="35"/>
      <c r="H63" s="35"/>
      <c r="I63" s="35"/>
      <c r="J63" s="35"/>
      <c r="K63" s="559"/>
      <c r="L63" s="470"/>
      <c r="M63" s="249"/>
      <c r="N63" s="249"/>
      <c r="O63" s="249"/>
      <c r="P63" s="249"/>
      <c r="Q63" s="249"/>
      <c r="R63" s="249"/>
      <c r="S63" s="249"/>
      <c r="T63" s="249"/>
      <c r="U63" s="249"/>
      <c r="V63" s="249"/>
      <c r="W63" s="249"/>
      <c r="X63" s="249"/>
      <c r="Y63" s="249"/>
      <c r="Z63" s="249"/>
      <c r="AA63" s="249"/>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8"/>
      <c r="NF63" s="28"/>
      <c r="NG63" s="28"/>
      <c r="NH63" s="28"/>
      <c r="NI63" s="28"/>
      <c r="NJ63" s="28"/>
      <c r="NK63" s="28"/>
      <c r="NL63" s="28"/>
      <c r="NM63" s="28"/>
      <c r="NN63" s="28"/>
      <c r="NO63" s="28"/>
      <c r="NP63" s="28"/>
      <c r="NQ63" s="28"/>
      <c r="NR63" s="28"/>
      <c r="NS63" s="28"/>
      <c r="NT63" s="28"/>
      <c r="NU63" s="28"/>
      <c r="NV63" s="28"/>
      <c r="NW63" s="28"/>
      <c r="NX63" s="28"/>
      <c r="NY63" s="28"/>
      <c r="NZ63" s="28"/>
      <c r="OA63" s="28"/>
      <c r="OB63" s="28"/>
      <c r="OC63" s="28"/>
      <c r="OD63" s="28"/>
      <c r="OE63" s="28"/>
      <c r="OF63" s="28"/>
      <c r="OG63" s="28"/>
      <c r="OH63" s="28"/>
      <c r="OI63" s="28"/>
      <c r="OJ63" s="28"/>
      <c r="OK63" s="28"/>
      <c r="OL63" s="28"/>
      <c r="OM63" s="28"/>
      <c r="ON63" s="28"/>
      <c r="OO63" s="28"/>
      <c r="OP63" s="28"/>
      <c r="OQ63" s="28"/>
      <c r="OR63" s="28"/>
      <c r="OS63" s="28"/>
      <c r="OT63" s="28"/>
      <c r="OU63" s="28"/>
      <c r="OV63" s="28"/>
      <c r="OW63" s="28"/>
      <c r="OX63" s="28"/>
      <c r="OY63" s="28"/>
      <c r="OZ63" s="28"/>
      <c r="PA63" s="28"/>
      <c r="PB63" s="28"/>
      <c r="PC63" s="28"/>
      <c r="PD63" s="28"/>
      <c r="PE63" s="28"/>
      <c r="PF63" s="28"/>
      <c r="PG63" s="28"/>
      <c r="PH63" s="28"/>
      <c r="PI63" s="28"/>
      <c r="PJ63" s="28"/>
      <c r="PK63" s="28"/>
      <c r="PL63" s="28"/>
      <c r="PM63" s="28"/>
      <c r="PN63" s="28"/>
      <c r="PO63" s="28"/>
      <c r="PP63" s="28"/>
      <c r="PQ63" s="28"/>
      <c r="PR63" s="28"/>
      <c r="PS63" s="28"/>
      <c r="PT63" s="28"/>
      <c r="PU63" s="28"/>
      <c r="PV63" s="28"/>
      <c r="PW63" s="28"/>
      <c r="PX63" s="28"/>
      <c r="PY63" s="28"/>
      <c r="PZ63" s="28"/>
      <c r="QA63" s="28"/>
      <c r="QB63" s="28"/>
      <c r="QC63" s="28"/>
      <c r="QD63" s="28"/>
      <c r="QE63" s="28"/>
      <c r="QF63" s="28"/>
      <c r="QG63" s="28"/>
      <c r="QH63" s="28"/>
      <c r="QI63" s="28"/>
      <c r="QJ63" s="28"/>
      <c r="QK63" s="28"/>
      <c r="QL63" s="28"/>
      <c r="QM63" s="28"/>
      <c r="QN63" s="28"/>
      <c r="QO63" s="28"/>
      <c r="QP63" s="28"/>
      <c r="QQ63" s="28"/>
      <c r="QR63" s="28"/>
      <c r="QS63" s="28"/>
      <c r="QT63" s="28"/>
      <c r="QU63" s="28"/>
      <c r="QV63" s="28"/>
      <c r="QW63" s="28"/>
      <c r="QX63" s="28"/>
      <c r="QY63" s="28"/>
      <c r="QZ63" s="28"/>
      <c r="RA63" s="28"/>
      <c r="RB63" s="28"/>
      <c r="RC63" s="28"/>
      <c r="RD63" s="28"/>
      <c r="RE63" s="28"/>
      <c r="RF63" s="28"/>
      <c r="RG63" s="28"/>
      <c r="RH63" s="28"/>
      <c r="RI63" s="28"/>
      <c r="RJ63" s="28"/>
      <c r="RK63" s="28"/>
      <c r="RL63" s="28"/>
      <c r="RM63" s="28"/>
      <c r="RN63" s="28"/>
      <c r="RO63" s="28"/>
      <c r="RP63" s="28"/>
      <c r="RQ63" s="28"/>
      <c r="RR63" s="28"/>
      <c r="RS63" s="28"/>
      <c r="RT63" s="28"/>
      <c r="RU63" s="28"/>
      <c r="RV63" s="28"/>
      <c r="RW63" s="28"/>
      <c r="RX63" s="28"/>
      <c r="RY63" s="28"/>
      <c r="RZ63" s="28"/>
      <c r="SA63" s="28"/>
      <c r="SB63" s="28"/>
      <c r="SC63" s="28"/>
      <c r="SD63" s="28"/>
      <c r="SE63" s="28"/>
      <c r="SF63" s="28"/>
      <c r="SG63" s="28"/>
      <c r="SH63" s="28"/>
      <c r="SI63" s="28"/>
      <c r="SJ63" s="28"/>
      <c r="SK63" s="28"/>
      <c r="SL63" s="28"/>
      <c r="SM63" s="28"/>
      <c r="SN63" s="28"/>
      <c r="SO63" s="28"/>
      <c r="SP63" s="28"/>
      <c r="SQ63" s="28"/>
      <c r="SR63" s="28"/>
      <c r="SS63" s="28"/>
      <c r="ST63" s="28"/>
      <c r="SU63" s="28"/>
      <c r="SV63" s="28"/>
      <c r="SW63" s="28"/>
      <c r="SX63" s="28"/>
      <c r="SY63" s="28"/>
      <c r="SZ63" s="28"/>
      <c r="TA63" s="28"/>
      <c r="TB63" s="28"/>
      <c r="TC63" s="28"/>
      <c r="TD63" s="28"/>
      <c r="TE63" s="28"/>
      <c r="TF63" s="28"/>
      <c r="TG63" s="28"/>
      <c r="TH63" s="28"/>
      <c r="TI63" s="28"/>
      <c r="TJ63" s="28"/>
      <c r="TK63" s="28"/>
      <c r="TL63" s="28"/>
      <c r="TM63" s="28"/>
      <c r="TN63" s="28"/>
      <c r="TO63" s="28"/>
      <c r="TP63" s="28"/>
      <c r="TQ63" s="28"/>
      <c r="TR63" s="28"/>
      <c r="TS63" s="28"/>
      <c r="TT63" s="28"/>
      <c r="TU63" s="28"/>
      <c r="TV63" s="28"/>
      <c r="TW63" s="28"/>
      <c r="TX63" s="28"/>
      <c r="TY63" s="28"/>
      <c r="TZ63" s="28"/>
      <c r="UA63" s="28"/>
      <c r="UB63" s="28"/>
      <c r="UC63" s="28"/>
      <c r="UD63" s="28"/>
      <c r="UE63" s="28"/>
      <c r="UF63" s="28"/>
      <c r="UG63" s="28"/>
      <c r="UH63" s="28"/>
      <c r="UI63" s="28"/>
      <c r="UJ63" s="28"/>
      <c r="UK63" s="28"/>
      <c r="UL63" s="28"/>
      <c r="UM63" s="28"/>
      <c r="UN63" s="28"/>
      <c r="UO63" s="28"/>
      <c r="UP63" s="28"/>
      <c r="UQ63" s="28"/>
      <c r="UR63" s="28"/>
      <c r="US63" s="28"/>
      <c r="UT63" s="28"/>
      <c r="UU63" s="28"/>
      <c r="UV63" s="28"/>
      <c r="UW63" s="28"/>
      <c r="UX63" s="28"/>
      <c r="UY63" s="28"/>
      <c r="UZ63" s="28"/>
      <c r="VA63" s="28"/>
      <c r="VB63" s="28"/>
      <c r="VC63" s="28"/>
      <c r="VD63" s="28"/>
      <c r="VE63" s="28"/>
      <c r="VF63" s="28"/>
      <c r="VG63" s="28"/>
      <c r="VH63" s="28"/>
      <c r="VI63" s="28"/>
      <c r="VJ63" s="28"/>
      <c r="VK63" s="28"/>
      <c r="VL63" s="28"/>
      <c r="VM63" s="28"/>
      <c r="VN63" s="28"/>
      <c r="VO63" s="28"/>
      <c r="VP63" s="28"/>
      <c r="VQ63" s="28"/>
      <c r="VR63" s="28"/>
      <c r="VS63" s="28"/>
      <c r="VT63" s="28"/>
      <c r="VU63" s="28"/>
      <c r="VV63" s="28"/>
      <c r="VW63" s="28"/>
      <c r="VX63" s="28"/>
      <c r="VY63" s="28"/>
      <c r="VZ63" s="28"/>
      <c r="WA63" s="28"/>
      <c r="WB63" s="28"/>
      <c r="WC63" s="28"/>
      <c r="WD63" s="28"/>
      <c r="WE63" s="28"/>
      <c r="WF63" s="28"/>
      <c r="WG63" s="28"/>
      <c r="WH63" s="28"/>
      <c r="WI63" s="28"/>
      <c r="WJ63" s="28"/>
      <c r="WK63" s="28"/>
      <c r="WL63" s="28"/>
      <c r="WM63" s="28"/>
      <c r="WN63" s="28"/>
      <c r="WO63" s="28"/>
      <c r="WP63" s="28"/>
      <c r="WQ63" s="28"/>
      <c r="WR63" s="28"/>
      <c r="WS63" s="28"/>
      <c r="WT63" s="28"/>
      <c r="WU63" s="28"/>
      <c r="WV63" s="28"/>
      <c r="WW63" s="28"/>
      <c r="WX63" s="28"/>
      <c r="WY63" s="28"/>
      <c r="WZ63" s="28"/>
      <c r="XA63" s="28"/>
      <c r="XB63" s="28"/>
      <c r="XC63" s="28"/>
      <c r="XD63" s="28"/>
      <c r="XE63" s="28"/>
      <c r="XF63" s="28"/>
      <c r="XG63" s="28"/>
      <c r="XH63" s="28"/>
      <c r="XI63" s="28"/>
      <c r="XJ63" s="28"/>
      <c r="XK63" s="28"/>
      <c r="XL63" s="28"/>
      <c r="XM63" s="28"/>
      <c r="XN63" s="28"/>
      <c r="XO63" s="28"/>
      <c r="XP63" s="28"/>
      <c r="XQ63" s="28"/>
      <c r="XR63" s="28"/>
      <c r="XS63" s="28"/>
      <c r="XT63" s="28"/>
      <c r="XU63" s="28"/>
      <c r="XV63" s="28"/>
      <c r="XW63" s="28"/>
      <c r="XX63" s="28"/>
      <c r="XY63" s="28"/>
      <c r="XZ63" s="28"/>
      <c r="YA63" s="28"/>
      <c r="YB63" s="28"/>
      <c r="YC63" s="28"/>
      <c r="YD63" s="28"/>
      <c r="YE63" s="28"/>
      <c r="YF63" s="28"/>
      <c r="YG63" s="28"/>
      <c r="YH63" s="28"/>
      <c r="YI63" s="28"/>
      <c r="YJ63" s="28"/>
      <c r="YK63" s="28"/>
      <c r="YL63" s="28"/>
      <c r="YM63" s="28"/>
      <c r="YN63" s="28"/>
      <c r="YO63" s="28"/>
      <c r="YP63" s="28"/>
      <c r="YQ63" s="28"/>
      <c r="YR63" s="28"/>
      <c r="YS63" s="28"/>
      <c r="YT63" s="28"/>
      <c r="YU63" s="28"/>
      <c r="YV63" s="28"/>
      <c r="YW63" s="28"/>
      <c r="YX63" s="28"/>
      <c r="YY63" s="28"/>
      <c r="YZ63" s="28"/>
      <c r="ZA63" s="28"/>
      <c r="ZB63" s="28"/>
      <c r="ZC63" s="28"/>
      <c r="ZD63" s="28"/>
      <c r="ZE63" s="28"/>
      <c r="ZF63" s="28"/>
      <c r="ZG63" s="28"/>
      <c r="ZH63" s="28"/>
      <c r="ZI63" s="28"/>
      <c r="ZJ63" s="28"/>
      <c r="ZK63" s="28"/>
      <c r="ZL63" s="28"/>
      <c r="ZM63" s="28"/>
      <c r="ZN63" s="28"/>
      <c r="ZO63" s="28"/>
      <c r="ZP63" s="28"/>
      <c r="ZQ63" s="28"/>
      <c r="ZR63" s="28"/>
      <c r="ZS63" s="28"/>
      <c r="ZT63" s="28"/>
      <c r="ZU63" s="28"/>
      <c r="ZV63" s="28"/>
      <c r="ZW63" s="28"/>
      <c r="ZX63" s="28"/>
      <c r="ZY63" s="28"/>
      <c r="ZZ63" s="28"/>
      <c r="AAA63" s="28"/>
      <c r="AAB63" s="28"/>
      <c r="AAC63" s="28"/>
      <c r="AAD63" s="28"/>
      <c r="AAE63" s="28"/>
      <c r="AAF63" s="28"/>
      <c r="AAG63" s="28"/>
      <c r="AAH63" s="28"/>
      <c r="AAI63" s="28"/>
      <c r="AAJ63" s="28"/>
      <c r="AAK63" s="28"/>
      <c r="AAL63" s="28"/>
      <c r="AAM63" s="28"/>
      <c r="AAN63" s="28"/>
      <c r="AAO63" s="28"/>
      <c r="AAP63" s="28"/>
      <c r="AAQ63" s="28"/>
      <c r="AAR63" s="28"/>
      <c r="AAS63" s="28"/>
      <c r="AAT63" s="28"/>
      <c r="AAU63" s="28"/>
      <c r="AAV63" s="28"/>
      <c r="AAW63" s="28"/>
      <c r="AAX63" s="28"/>
      <c r="AAY63" s="28"/>
      <c r="AAZ63" s="28"/>
      <c r="ABA63" s="28"/>
      <c r="ABB63" s="28"/>
      <c r="ABC63" s="28"/>
      <c r="ABD63" s="28"/>
      <c r="ABE63" s="28"/>
      <c r="ABF63" s="28"/>
      <c r="ABG63" s="28"/>
      <c r="ABH63" s="28"/>
      <c r="ABI63" s="28"/>
      <c r="ABJ63" s="28"/>
      <c r="ABK63" s="28"/>
      <c r="ABL63" s="28"/>
      <c r="ABM63" s="28"/>
      <c r="ABN63" s="28"/>
      <c r="ABO63" s="28"/>
      <c r="ABP63" s="28"/>
      <c r="ABQ63" s="28"/>
      <c r="ABR63" s="28"/>
      <c r="ABS63" s="28"/>
      <c r="ABT63" s="28"/>
      <c r="ABU63" s="28"/>
      <c r="ABV63" s="28"/>
      <c r="ABW63" s="28"/>
      <c r="ABX63" s="28"/>
      <c r="ABY63" s="28"/>
      <c r="ABZ63" s="28"/>
      <c r="ACA63" s="28"/>
      <c r="ACB63" s="28"/>
      <c r="ACC63" s="28"/>
      <c r="ACD63" s="28"/>
      <c r="ACE63" s="28"/>
      <c r="ACF63" s="28"/>
      <c r="ACG63" s="28"/>
      <c r="ACH63" s="28"/>
      <c r="ACI63" s="28"/>
      <c r="ACJ63" s="28"/>
      <c r="ACK63" s="28"/>
      <c r="ACL63" s="28"/>
      <c r="ACM63" s="28"/>
      <c r="ACN63" s="28"/>
      <c r="ACO63" s="28"/>
      <c r="ACP63" s="28"/>
      <c r="ACQ63" s="28"/>
      <c r="ACR63" s="28"/>
      <c r="ACS63" s="28"/>
      <c r="ACT63" s="28"/>
      <c r="ACU63" s="28"/>
      <c r="ACV63" s="28"/>
      <c r="ACW63" s="28"/>
      <c r="ACX63" s="28"/>
      <c r="ACY63" s="28"/>
      <c r="ACZ63" s="28"/>
      <c r="ADA63" s="28"/>
      <c r="ADB63" s="28"/>
      <c r="ADC63" s="28"/>
      <c r="ADD63" s="28"/>
      <c r="ADE63" s="28"/>
      <c r="ADF63" s="28"/>
      <c r="ADG63" s="28"/>
      <c r="ADH63" s="28"/>
      <c r="ADI63" s="28"/>
      <c r="ADJ63" s="28"/>
      <c r="ADK63" s="28"/>
      <c r="ADL63" s="28"/>
      <c r="ADM63" s="28"/>
      <c r="ADN63" s="28"/>
      <c r="ADO63" s="28"/>
      <c r="ADP63" s="28"/>
      <c r="ADQ63" s="28"/>
      <c r="ADR63" s="28"/>
      <c r="ADS63" s="28"/>
      <c r="ADT63" s="28"/>
      <c r="ADU63" s="28"/>
      <c r="ADV63" s="28"/>
      <c r="ADW63" s="28"/>
      <c r="ADX63" s="28"/>
      <c r="ADY63" s="28"/>
      <c r="ADZ63" s="28"/>
      <c r="AEA63" s="28"/>
      <c r="AEB63" s="28"/>
      <c r="AEC63" s="28"/>
      <c r="AED63" s="28"/>
      <c r="AEE63" s="28"/>
      <c r="AEF63" s="28"/>
      <c r="AEG63" s="28"/>
      <c r="AEH63" s="28"/>
      <c r="AEI63" s="28"/>
      <c r="AEJ63" s="28"/>
      <c r="AEK63" s="28"/>
      <c r="AEL63" s="28"/>
      <c r="AEM63" s="28"/>
      <c r="AEN63" s="28"/>
      <c r="AEO63" s="28"/>
      <c r="AEP63" s="28"/>
      <c r="AEQ63" s="28"/>
      <c r="AER63" s="28"/>
      <c r="AES63" s="28"/>
      <c r="AET63" s="28"/>
      <c r="AEU63" s="28"/>
      <c r="AEV63" s="28"/>
      <c r="AEW63" s="28"/>
      <c r="AEX63" s="28"/>
      <c r="AEY63" s="28"/>
      <c r="AEZ63" s="28"/>
      <c r="AFA63" s="28"/>
      <c r="AFB63" s="28"/>
      <c r="AFC63" s="28"/>
      <c r="AFD63" s="28"/>
      <c r="AFE63" s="28"/>
      <c r="AFF63" s="28"/>
      <c r="AFG63" s="28"/>
      <c r="AFH63" s="28"/>
      <c r="AFI63" s="28"/>
      <c r="AFJ63" s="28"/>
      <c r="AFK63" s="28"/>
      <c r="AFL63" s="28"/>
      <c r="AFM63" s="28"/>
      <c r="AFN63" s="28"/>
      <c r="AFO63" s="28"/>
    </row>
    <row r="64" spans="1:847" s="28" customFormat="1" ht="28.05" customHeight="1">
      <c r="A64" s="446"/>
      <c r="B64" s="447" t="s">
        <v>407</v>
      </c>
      <c r="C64" s="40"/>
      <c r="D64" s="479" t="s">
        <v>71</v>
      </c>
      <c r="E64" s="479" t="s">
        <v>71</v>
      </c>
      <c r="F64" s="352"/>
      <c r="G64" s="153">
        <f>F64</f>
        <v>0</v>
      </c>
      <c r="H64" s="40"/>
      <c r="I64" s="448"/>
      <c r="J64" s="40"/>
      <c r="K64" s="540"/>
      <c r="L64" s="449"/>
      <c r="M64" s="266"/>
      <c r="N64" s="266"/>
      <c r="O64" s="266"/>
      <c r="P64" s="266"/>
      <c r="Q64" s="266"/>
      <c r="R64" s="266"/>
      <c r="S64" s="266"/>
      <c r="T64" s="266"/>
      <c r="U64" s="266"/>
      <c r="V64" s="266"/>
      <c r="W64" s="266"/>
      <c r="X64" s="266"/>
      <c r="Y64" s="266"/>
      <c r="Z64" s="266"/>
      <c r="AA64" s="266"/>
    </row>
    <row r="65" spans="1:847" ht="31.05" customHeight="1">
      <c r="A65" s="457"/>
      <c r="B65" s="44"/>
      <c r="C65" s="472" t="s">
        <v>477</v>
      </c>
      <c r="D65" s="349"/>
      <c r="E65" s="473" t="b">
        <v>0</v>
      </c>
      <c r="F65" s="626">
        <f>$I$8*$I65/100</f>
        <v>0</v>
      </c>
      <c r="G65" s="626">
        <f>$G$8*$I65/100</f>
        <v>0</v>
      </c>
      <c r="H65" s="44" t="s">
        <v>453</v>
      </c>
      <c r="I65" s="542">
        <v>100</v>
      </c>
      <c r="J65" s="502" t="s">
        <v>334</v>
      </c>
      <c r="K65" s="463">
        <f t="shared" ref="K65:K73" si="7">$AA65</f>
        <v>0</v>
      </c>
      <c r="L65" s="464" t="str">
        <f t="shared" ref="L65:L73" si="8">IF($E65,K65,"")</f>
        <v/>
      </c>
      <c r="M65" s="618">
        <v>1.2</v>
      </c>
      <c r="N65" s="263" t="s">
        <v>142</v>
      </c>
      <c r="O65" s="262">
        <f>(G64/5.68*M65)*G65</f>
        <v>0</v>
      </c>
      <c r="P65" s="258" t="s">
        <v>153</v>
      </c>
      <c r="Q65" s="262">
        <v>0.46400000000000002</v>
      </c>
      <c r="R65" s="262" t="s">
        <v>142</v>
      </c>
      <c r="S65" s="262">
        <f>(G64/5.68*Q65)*G65</f>
        <v>0</v>
      </c>
      <c r="T65" s="264" t="s">
        <v>154</v>
      </c>
      <c r="U65" s="262"/>
      <c r="V65" s="262"/>
      <c r="W65" s="262"/>
      <c r="X65" s="263"/>
      <c r="Y65" s="256">
        <f>AVERAGE(O65,S65,W65)</f>
        <v>0</v>
      </c>
      <c r="Z65" s="256"/>
      <c r="AA65" s="261">
        <f t="shared" ref="AA65:AA73" si="9">Y65-Z65</f>
        <v>0</v>
      </c>
    </row>
    <row r="66" spans="1:847" ht="31.05" customHeight="1">
      <c r="A66" s="450"/>
      <c r="B66" s="35"/>
      <c r="C66" s="474" t="s">
        <v>51</v>
      </c>
      <c r="D66" s="350"/>
      <c r="E66" s="452" t="b">
        <v>0</v>
      </c>
      <c r="F66" s="629">
        <f>$I$8*$I66/100</f>
        <v>0</v>
      </c>
      <c r="G66" s="629">
        <f>$G$8*$I66/100</f>
        <v>0</v>
      </c>
      <c r="H66" s="35" t="s">
        <v>453</v>
      </c>
      <c r="I66" s="542">
        <v>100</v>
      </c>
      <c r="J66" s="543" t="s">
        <v>334</v>
      </c>
      <c r="K66" s="456">
        <f t="shared" si="7"/>
        <v>0</v>
      </c>
      <c r="L66" s="422" t="str">
        <f t="shared" si="8"/>
        <v/>
      </c>
      <c r="M66" s="337">
        <v>1.335</v>
      </c>
      <c r="N66" s="257" t="s">
        <v>142</v>
      </c>
      <c r="O66" s="256">
        <f>(G64/5.68*M66)*G66</f>
        <v>0</v>
      </c>
      <c r="P66" s="258" t="s">
        <v>155</v>
      </c>
      <c r="Q66" s="256"/>
      <c r="R66" s="256"/>
      <c r="S66" s="256"/>
      <c r="T66" s="257"/>
      <c r="U66" s="256"/>
      <c r="V66" s="256"/>
      <c r="W66" s="256"/>
      <c r="X66" s="257"/>
      <c r="Y66" s="256">
        <f>O66+S66+W66</f>
        <v>0</v>
      </c>
      <c r="Z66" s="256"/>
      <c r="AA66" s="261">
        <f t="shared" si="9"/>
        <v>0</v>
      </c>
    </row>
    <row r="67" spans="1:847" ht="28.05" customHeight="1">
      <c r="A67" s="457"/>
      <c r="B67" s="44"/>
      <c r="C67" s="472" t="s">
        <v>59</v>
      </c>
      <c r="D67" s="349"/>
      <c r="E67" s="473" t="b">
        <v>0</v>
      </c>
      <c r="F67" s="626">
        <f t="shared" ref="F67:F73" si="10">$I$8*$I67/100</f>
        <v>0</v>
      </c>
      <c r="G67" s="626">
        <f t="shared" ref="G67:G73" si="11">$G$8*$I67/100</f>
        <v>0</v>
      </c>
      <c r="H67" s="44" t="s">
        <v>453</v>
      </c>
      <c r="I67" s="542">
        <v>100</v>
      </c>
      <c r="J67" s="502" t="s">
        <v>334</v>
      </c>
      <c r="K67" s="463">
        <f t="shared" si="7"/>
        <v>0</v>
      </c>
      <c r="L67" s="464" t="str">
        <f t="shared" si="8"/>
        <v/>
      </c>
      <c r="M67" s="618">
        <v>0.48699999999999999</v>
      </c>
      <c r="N67" s="263" t="s">
        <v>142</v>
      </c>
      <c r="O67" s="262">
        <f>(G64/5.68*M67)*G67</f>
        <v>0</v>
      </c>
      <c r="P67" s="265" t="s">
        <v>156</v>
      </c>
      <c r="Q67" s="262"/>
      <c r="R67" s="262"/>
      <c r="S67" s="262"/>
      <c r="T67" s="263"/>
      <c r="U67" s="262"/>
      <c r="V67" s="262"/>
      <c r="W67" s="262"/>
      <c r="X67" s="263"/>
      <c r="Y67" s="256">
        <f>O67+S67+W67</f>
        <v>0</v>
      </c>
      <c r="Z67" s="256">
        <f>(G64*0.00687*G67*60)*0.5*3.67</f>
        <v>0</v>
      </c>
      <c r="AA67" s="261">
        <f>Y67-Z67</f>
        <v>0</v>
      </c>
    </row>
    <row r="68" spans="1:847" s="6" customFormat="1" ht="28.05" customHeight="1">
      <c r="A68" s="450"/>
      <c r="B68" s="35"/>
      <c r="C68" s="474" t="s">
        <v>60</v>
      </c>
      <c r="D68" s="350"/>
      <c r="E68" s="452" t="b">
        <v>0</v>
      </c>
      <c r="F68" s="629">
        <f t="shared" si="10"/>
        <v>0</v>
      </c>
      <c r="G68" s="629">
        <f t="shared" si="11"/>
        <v>0</v>
      </c>
      <c r="H68" s="35" t="s">
        <v>453</v>
      </c>
      <c r="I68" s="542">
        <v>100</v>
      </c>
      <c r="J68" s="543" t="s">
        <v>334</v>
      </c>
      <c r="K68" s="456">
        <f t="shared" si="7"/>
        <v>0</v>
      </c>
      <c r="L68" s="422" t="str">
        <f t="shared" si="8"/>
        <v/>
      </c>
      <c r="M68" s="337">
        <v>-0.83299999999999996</v>
      </c>
      <c r="N68" s="257" t="s">
        <v>150</v>
      </c>
      <c r="O68" s="256">
        <f>(G64/5.68*M68)*G68</f>
        <v>0</v>
      </c>
      <c r="P68" s="267" t="s">
        <v>161</v>
      </c>
      <c r="Q68" s="256"/>
      <c r="R68" s="256"/>
      <c r="S68" s="256"/>
      <c r="T68" s="257"/>
      <c r="U68" s="256"/>
      <c r="V68" s="256"/>
      <c r="W68" s="256"/>
      <c r="X68" s="257"/>
      <c r="Y68" s="256">
        <f>O68+S68+W68</f>
        <v>0</v>
      </c>
      <c r="Z68" s="256"/>
      <c r="AA68" s="261">
        <f t="shared" si="9"/>
        <v>0</v>
      </c>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c r="IS68" s="28"/>
      <c r="IT68" s="28"/>
      <c r="IU68" s="28"/>
      <c r="IV68" s="28"/>
      <c r="IW68" s="28"/>
      <c r="IX68" s="28"/>
      <c r="IY68" s="28"/>
      <c r="IZ68" s="28"/>
      <c r="JA68" s="28"/>
      <c r="JB68" s="28"/>
      <c r="JC68" s="28"/>
      <c r="JD68" s="28"/>
      <c r="JE68" s="28"/>
      <c r="JF68" s="28"/>
      <c r="JG68" s="28"/>
      <c r="JH68" s="28"/>
      <c r="JI68" s="28"/>
      <c r="JJ68" s="28"/>
      <c r="JK68" s="28"/>
      <c r="JL68" s="28"/>
      <c r="JM68" s="28"/>
      <c r="JN68" s="28"/>
      <c r="JO68" s="28"/>
      <c r="JP68" s="28"/>
      <c r="JQ68" s="28"/>
      <c r="JR68" s="28"/>
      <c r="JS68" s="28"/>
      <c r="JT68" s="28"/>
      <c r="JU68" s="28"/>
      <c r="JV68" s="28"/>
      <c r="JW68" s="28"/>
      <c r="JX68" s="28"/>
      <c r="JY68" s="28"/>
      <c r="JZ68" s="28"/>
      <c r="KA68" s="28"/>
      <c r="KB68" s="28"/>
      <c r="KC68" s="28"/>
      <c r="KD68" s="28"/>
      <c r="KE68" s="28"/>
      <c r="KF68" s="28"/>
      <c r="KG68" s="28"/>
      <c r="KH68" s="28"/>
      <c r="KI68" s="28"/>
      <c r="KJ68" s="28"/>
      <c r="KK68" s="28"/>
      <c r="KL68" s="28"/>
      <c r="KM68" s="28"/>
      <c r="KN68" s="28"/>
      <c r="KO68" s="28"/>
      <c r="KP68" s="28"/>
      <c r="KQ68" s="28"/>
      <c r="KR68" s="28"/>
      <c r="KS68" s="28"/>
      <c r="KT68" s="28"/>
      <c r="KU68" s="28"/>
      <c r="KV68" s="28"/>
      <c r="KW68" s="28"/>
      <c r="KX68" s="28"/>
      <c r="KY68" s="28"/>
      <c r="KZ68" s="28"/>
      <c r="LA68" s="28"/>
      <c r="LB68" s="28"/>
      <c r="LC68" s="28"/>
      <c r="LD68" s="28"/>
      <c r="LE68" s="28"/>
      <c r="LF68" s="28"/>
      <c r="LG68" s="28"/>
      <c r="LH68" s="28"/>
      <c r="LI68" s="28"/>
      <c r="LJ68" s="28"/>
      <c r="LK68" s="28"/>
      <c r="LL68" s="28"/>
      <c r="LM68" s="28"/>
      <c r="LN68" s="28"/>
      <c r="LO68" s="28"/>
      <c r="LP68" s="28"/>
      <c r="LQ68" s="28"/>
      <c r="LR68" s="28"/>
      <c r="LS68" s="28"/>
      <c r="LT68" s="28"/>
      <c r="LU68" s="28"/>
      <c r="LV68" s="28"/>
      <c r="LW68" s="28"/>
      <c r="LX68" s="28"/>
      <c r="LY68" s="28"/>
      <c r="LZ68" s="28"/>
      <c r="MA68" s="28"/>
      <c r="MB68" s="28"/>
      <c r="MC68" s="28"/>
      <c r="MD68" s="28"/>
      <c r="ME68" s="28"/>
      <c r="MF68" s="28"/>
      <c r="MG68" s="28"/>
      <c r="MH68" s="28"/>
      <c r="MI68" s="28"/>
      <c r="MJ68" s="28"/>
      <c r="MK68" s="28"/>
      <c r="ML68" s="28"/>
      <c r="MM68" s="28"/>
      <c r="MN68" s="28"/>
      <c r="MO68" s="28"/>
      <c r="MP68" s="28"/>
      <c r="MQ68" s="28"/>
      <c r="MR68" s="28"/>
      <c r="MS68" s="28"/>
      <c r="MT68" s="28"/>
      <c r="MU68" s="28"/>
      <c r="MV68" s="28"/>
      <c r="MW68" s="28"/>
      <c r="MX68" s="28"/>
      <c r="MY68" s="28"/>
      <c r="MZ68" s="28"/>
      <c r="NA68" s="28"/>
      <c r="NB68" s="28"/>
      <c r="NC68" s="28"/>
      <c r="ND68" s="28"/>
      <c r="NE68" s="28"/>
      <c r="NF68" s="28"/>
      <c r="NG68" s="28"/>
      <c r="NH68" s="28"/>
      <c r="NI68" s="28"/>
      <c r="NJ68" s="28"/>
      <c r="NK68" s="28"/>
      <c r="NL68" s="28"/>
      <c r="NM68" s="28"/>
      <c r="NN68" s="28"/>
      <c r="NO68" s="28"/>
      <c r="NP68" s="28"/>
      <c r="NQ68" s="28"/>
      <c r="NR68" s="28"/>
      <c r="NS68" s="28"/>
      <c r="NT68" s="28"/>
      <c r="NU68" s="28"/>
      <c r="NV68" s="28"/>
      <c r="NW68" s="28"/>
      <c r="NX68" s="28"/>
      <c r="NY68" s="28"/>
      <c r="NZ68" s="28"/>
      <c r="OA68" s="28"/>
      <c r="OB68" s="28"/>
      <c r="OC68" s="28"/>
      <c r="OD68" s="28"/>
      <c r="OE68" s="28"/>
      <c r="OF68" s="28"/>
      <c r="OG68" s="28"/>
      <c r="OH68" s="28"/>
      <c r="OI68" s="28"/>
      <c r="OJ68" s="28"/>
      <c r="OK68" s="28"/>
      <c r="OL68" s="28"/>
      <c r="OM68" s="28"/>
      <c r="ON68" s="28"/>
      <c r="OO68" s="28"/>
      <c r="OP68" s="28"/>
      <c r="OQ68" s="28"/>
      <c r="OR68" s="28"/>
      <c r="OS68" s="28"/>
      <c r="OT68" s="28"/>
      <c r="OU68" s="28"/>
      <c r="OV68" s="28"/>
      <c r="OW68" s="28"/>
      <c r="OX68" s="28"/>
      <c r="OY68" s="28"/>
      <c r="OZ68" s="28"/>
      <c r="PA68" s="28"/>
      <c r="PB68" s="28"/>
      <c r="PC68" s="28"/>
      <c r="PD68" s="28"/>
      <c r="PE68" s="28"/>
      <c r="PF68" s="28"/>
      <c r="PG68" s="28"/>
      <c r="PH68" s="28"/>
      <c r="PI68" s="28"/>
      <c r="PJ68" s="28"/>
      <c r="PK68" s="28"/>
      <c r="PL68" s="28"/>
      <c r="PM68" s="28"/>
      <c r="PN68" s="28"/>
      <c r="PO68" s="28"/>
      <c r="PP68" s="28"/>
      <c r="PQ68" s="28"/>
      <c r="PR68" s="28"/>
      <c r="PS68" s="28"/>
      <c r="PT68" s="28"/>
      <c r="PU68" s="28"/>
      <c r="PV68" s="28"/>
      <c r="PW68" s="28"/>
      <c r="PX68" s="28"/>
      <c r="PY68" s="28"/>
      <c r="PZ68" s="28"/>
      <c r="QA68" s="28"/>
      <c r="QB68" s="28"/>
      <c r="QC68" s="28"/>
      <c r="QD68" s="28"/>
      <c r="QE68" s="28"/>
      <c r="QF68" s="28"/>
      <c r="QG68" s="28"/>
      <c r="QH68" s="28"/>
      <c r="QI68" s="28"/>
      <c r="QJ68" s="28"/>
      <c r="QK68" s="28"/>
      <c r="QL68" s="28"/>
      <c r="QM68" s="28"/>
      <c r="QN68" s="28"/>
      <c r="QO68" s="28"/>
      <c r="QP68" s="28"/>
      <c r="QQ68" s="28"/>
      <c r="QR68" s="28"/>
      <c r="QS68" s="28"/>
      <c r="QT68" s="28"/>
      <c r="QU68" s="28"/>
      <c r="QV68" s="28"/>
      <c r="QW68" s="28"/>
      <c r="QX68" s="28"/>
      <c r="QY68" s="28"/>
      <c r="QZ68" s="28"/>
      <c r="RA68" s="28"/>
      <c r="RB68" s="28"/>
      <c r="RC68" s="28"/>
      <c r="RD68" s="28"/>
      <c r="RE68" s="28"/>
      <c r="RF68" s="28"/>
      <c r="RG68" s="28"/>
      <c r="RH68" s="28"/>
      <c r="RI68" s="28"/>
      <c r="RJ68" s="28"/>
      <c r="RK68" s="28"/>
      <c r="RL68" s="28"/>
      <c r="RM68" s="28"/>
      <c r="RN68" s="28"/>
      <c r="RO68" s="28"/>
      <c r="RP68" s="28"/>
      <c r="RQ68" s="28"/>
      <c r="RR68" s="28"/>
      <c r="RS68" s="28"/>
      <c r="RT68" s="28"/>
      <c r="RU68" s="28"/>
      <c r="RV68" s="28"/>
      <c r="RW68" s="28"/>
      <c r="RX68" s="28"/>
      <c r="RY68" s="28"/>
      <c r="RZ68" s="28"/>
      <c r="SA68" s="28"/>
      <c r="SB68" s="28"/>
      <c r="SC68" s="28"/>
      <c r="SD68" s="28"/>
      <c r="SE68" s="28"/>
      <c r="SF68" s="28"/>
      <c r="SG68" s="28"/>
      <c r="SH68" s="28"/>
      <c r="SI68" s="28"/>
      <c r="SJ68" s="28"/>
      <c r="SK68" s="28"/>
      <c r="SL68" s="28"/>
      <c r="SM68" s="28"/>
      <c r="SN68" s="28"/>
      <c r="SO68" s="28"/>
      <c r="SP68" s="28"/>
      <c r="SQ68" s="28"/>
      <c r="SR68" s="28"/>
      <c r="SS68" s="28"/>
      <c r="ST68" s="28"/>
      <c r="SU68" s="28"/>
      <c r="SV68" s="28"/>
      <c r="SW68" s="28"/>
      <c r="SX68" s="28"/>
      <c r="SY68" s="28"/>
      <c r="SZ68" s="28"/>
      <c r="TA68" s="28"/>
      <c r="TB68" s="28"/>
      <c r="TC68" s="28"/>
      <c r="TD68" s="28"/>
      <c r="TE68" s="28"/>
      <c r="TF68" s="28"/>
      <c r="TG68" s="28"/>
      <c r="TH68" s="28"/>
      <c r="TI68" s="28"/>
      <c r="TJ68" s="28"/>
      <c r="TK68" s="28"/>
      <c r="TL68" s="28"/>
      <c r="TM68" s="28"/>
      <c r="TN68" s="28"/>
      <c r="TO68" s="28"/>
      <c r="TP68" s="28"/>
      <c r="TQ68" s="28"/>
      <c r="TR68" s="28"/>
      <c r="TS68" s="28"/>
      <c r="TT68" s="28"/>
      <c r="TU68" s="28"/>
      <c r="TV68" s="28"/>
      <c r="TW68" s="28"/>
      <c r="TX68" s="28"/>
      <c r="TY68" s="28"/>
      <c r="TZ68" s="28"/>
      <c r="UA68" s="28"/>
      <c r="UB68" s="28"/>
      <c r="UC68" s="28"/>
      <c r="UD68" s="28"/>
      <c r="UE68" s="28"/>
      <c r="UF68" s="28"/>
      <c r="UG68" s="28"/>
      <c r="UH68" s="28"/>
      <c r="UI68" s="28"/>
      <c r="UJ68" s="28"/>
      <c r="UK68" s="28"/>
      <c r="UL68" s="28"/>
      <c r="UM68" s="28"/>
      <c r="UN68" s="28"/>
      <c r="UO68" s="28"/>
      <c r="UP68" s="28"/>
      <c r="UQ68" s="28"/>
      <c r="UR68" s="28"/>
      <c r="US68" s="28"/>
      <c r="UT68" s="28"/>
      <c r="UU68" s="28"/>
      <c r="UV68" s="28"/>
      <c r="UW68" s="28"/>
      <c r="UX68" s="28"/>
      <c r="UY68" s="28"/>
      <c r="UZ68" s="28"/>
      <c r="VA68" s="28"/>
      <c r="VB68" s="28"/>
      <c r="VC68" s="28"/>
      <c r="VD68" s="28"/>
      <c r="VE68" s="28"/>
      <c r="VF68" s="28"/>
      <c r="VG68" s="28"/>
      <c r="VH68" s="28"/>
      <c r="VI68" s="28"/>
      <c r="VJ68" s="28"/>
      <c r="VK68" s="28"/>
      <c r="VL68" s="28"/>
      <c r="VM68" s="28"/>
      <c r="VN68" s="28"/>
      <c r="VO68" s="28"/>
      <c r="VP68" s="28"/>
      <c r="VQ68" s="28"/>
      <c r="VR68" s="28"/>
      <c r="VS68" s="28"/>
      <c r="VT68" s="28"/>
      <c r="VU68" s="28"/>
      <c r="VV68" s="28"/>
      <c r="VW68" s="28"/>
      <c r="VX68" s="28"/>
      <c r="VY68" s="28"/>
      <c r="VZ68" s="28"/>
      <c r="WA68" s="28"/>
      <c r="WB68" s="28"/>
      <c r="WC68" s="28"/>
      <c r="WD68" s="28"/>
      <c r="WE68" s="28"/>
      <c r="WF68" s="28"/>
      <c r="WG68" s="28"/>
      <c r="WH68" s="28"/>
      <c r="WI68" s="28"/>
      <c r="WJ68" s="28"/>
      <c r="WK68" s="28"/>
      <c r="WL68" s="28"/>
      <c r="WM68" s="28"/>
      <c r="WN68" s="28"/>
      <c r="WO68" s="28"/>
      <c r="WP68" s="28"/>
      <c r="WQ68" s="28"/>
      <c r="WR68" s="28"/>
      <c r="WS68" s="28"/>
      <c r="WT68" s="28"/>
      <c r="WU68" s="28"/>
      <c r="WV68" s="28"/>
      <c r="WW68" s="28"/>
      <c r="WX68" s="28"/>
      <c r="WY68" s="28"/>
      <c r="WZ68" s="28"/>
      <c r="XA68" s="28"/>
      <c r="XB68" s="28"/>
      <c r="XC68" s="28"/>
      <c r="XD68" s="28"/>
      <c r="XE68" s="28"/>
      <c r="XF68" s="28"/>
      <c r="XG68" s="28"/>
      <c r="XH68" s="28"/>
      <c r="XI68" s="28"/>
      <c r="XJ68" s="28"/>
      <c r="XK68" s="28"/>
      <c r="XL68" s="28"/>
      <c r="XM68" s="28"/>
      <c r="XN68" s="28"/>
      <c r="XO68" s="28"/>
      <c r="XP68" s="28"/>
      <c r="XQ68" s="28"/>
      <c r="XR68" s="28"/>
      <c r="XS68" s="28"/>
      <c r="XT68" s="28"/>
      <c r="XU68" s="28"/>
      <c r="XV68" s="28"/>
      <c r="XW68" s="28"/>
      <c r="XX68" s="28"/>
      <c r="XY68" s="28"/>
      <c r="XZ68" s="28"/>
      <c r="YA68" s="28"/>
      <c r="YB68" s="28"/>
      <c r="YC68" s="28"/>
      <c r="YD68" s="28"/>
      <c r="YE68" s="28"/>
      <c r="YF68" s="28"/>
      <c r="YG68" s="28"/>
      <c r="YH68" s="28"/>
      <c r="YI68" s="28"/>
      <c r="YJ68" s="28"/>
      <c r="YK68" s="28"/>
      <c r="YL68" s="28"/>
      <c r="YM68" s="28"/>
      <c r="YN68" s="28"/>
      <c r="YO68" s="28"/>
      <c r="YP68" s="28"/>
      <c r="YQ68" s="28"/>
      <c r="YR68" s="28"/>
      <c r="YS68" s="28"/>
      <c r="YT68" s="28"/>
      <c r="YU68" s="28"/>
      <c r="YV68" s="28"/>
      <c r="YW68" s="28"/>
      <c r="YX68" s="28"/>
      <c r="YY68" s="28"/>
      <c r="YZ68" s="28"/>
      <c r="ZA68" s="28"/>
      <c r="ZB68" s="28"/>
      <c r="ZC68" s="28"/>
      <c r="ZD68" s="28"/>
      <c r="ZE68" s="28"/>
      <c r="ZF68" s="28"/>
      <c r="ZG68" s="28"/>
      <c r="ZH68" s="28"/>
      <c r="ZI68" s="28"/>
      <c r="ZJ68" s="28"/>
      <c r="ZK68" s="28"/>
      <c r="ZL68" s="28"/>
      <c r="ZM68" s="28"/>
      <c r="ZN68" s="28"/>
      <c r="ZO68" s="28"/>
      <c r="ZP68" s="28"/>
      <c r="ZQ68" s="28"/>
      <c r="ZR68" s="28"/>
      <c r="ZS68" s="28"/>
      <c r="ZT68" s="28"/>
      <c r="ZU68" s="28"/>
      <c r="ZV68" s="28"/>
      <c r="ZW68" s="28"/>
      <c r="ZX68" s="28"/>
      <c r="ZY68" s="28"/>
      <c r="ZZ68" s="28"/>
      <c r="AAA68" s="28"/>
      <c r="AAB68" s="28"/>
      <c r="AAC68" s="28"/>
      <c r="AAD68" s="28"/>
      <c r="AAE68" s="28"/>
      <c r="AAF68" s="28"/>
      <c r="AAG68" s="28"/>
      <c r="AAH68" s="28"/>
      <c r="AAI68" s="28"/>
      <c r="AAJ68" s="28"/>
      <c r="AAK68" s="28"/>
      <c r="AAL68" s="28"/>
      <c r="AAM68" s="28"/>
      <c r="AAN68" s="28"/>
      <c r="AAO68" s="28"/>
      <c r="AAP68" s="28"/>
      <c r="AAQ68" s="28"/>
      <c r="AAR68" s="28"/>
      <c r="AAS68" s="28"/>
      <c r="AAT68" s="28"/>
      <c r="AAU68" s="28"/>
      <c r="AAV68" s="28"/>
      <c r="AAW68" s="28"/>
      <c r="AAX68" s="28"/>
      <c r="AAY68" s="28"/>
      <c r="AAZ68" s="28"/>
      <c r="ABA68" s="28"/>
      <c r="ABB68" s="28"/>
      <c r="ABC68" s="28"/>
      <c r="ABD68" s="28"/>
      <c r="ABE68" s="28"/>
      <c r="ABF68" s="28"/>
      <c r="ABG68" s="28"/>
      <c r="ABH68" s="28"/>
      <c r="ABI68" s="28"/>
      <c r="ABJ68" s="28"/>
      <c r="ABK68" s="28"/>
      <c r="ABL68" s="28"/>
      <c r="ABM68" s="28"/>
      <c r="ABN68" s="28"/>
      <c r="ABO68" s="28"/>
      <c r="ABP68" s="28"/>
      <c r="ABQ68" s="28"/>
      <c r="ABR68" s="28"/>
      <c r="ABS68" s="28"/>
      <c r="ABT68" s="28"/>
      <c r="ABU68" s="28"/>
      <c r="ABV68" s="28"/>
      <c r="ABW68" s="28"/>
      <c r="ABX68" s="28"/>
      <c r="ABY68" s="28"/>
      <c r="ABZ68" s="28"/>
      <c r="ACA68" s="28"/>
      <c r="ACB68" s="28"/>
      <c r="ACC68" s="28"/>
      <c r="ACD68" s="28"/>
      <c r="ACE68" s="28"/>
      <c r="ACF68" s="28"/>
      <c r="ACG68" s="28"/>
      <c r="ACH68" s="28"/>
      <c r="ACI68" s="28"/>
      <c r="ACJ68" s="28"/>
      <c r="ACK68" s="28"/>
      <c r="ACL68" s="28"/>
      <c r="ACM68" s="28"/>
      <c r="ACN68" s="28"/>
      <c r="ACO68" s="28"/>
      <c r="ACP68" s="28"/>
      <c r="ACQ68" s="28"/>
      <c r="ACR68" s="28"/>
      <c r="ACS68" s="28"/>
      <c r="ACT68" s="28"/>
      <c r="ACU68" s="28"/>
      <c r="ACV68" s="28"/>
      <c r="ACW68" s="28"/>
      <c r="ACX68" s="28"/>
      <c r="ACY68" s="28"/>
      <c r="ACZ68" s="28"/>
      <c r="ADA68" s="28"/>
      <c r="ADB68" s="28"/>
      <c r="ADC68" s="28"/>
      <c r="ADD68" s="28"/>
      <c r="ADE68" s="28"/>
      <c r="ADF68" s="28"/>
      <c r="ADG68" s="28"/>
      <c r="ADH68" s="28"/>
      <c r="ADI68" s="28"/>
      <c r="ADJ68" s="28"/>
      <c r="ADK68" s="28"/>
      <c r="ADL68" s="28"/>
      <c r="ADM68" s="28"/>
      <c r="ADN68" s="28"/>
      <c r="ADO68" s="28"/>
      <c r="ADP68" s="28"/>
      <c r="ADQ68" s="28"/>
      <c r="ADR68" s="28"/>
      <c r="ADS68" s="28"/>
      <c r="ADT68" s="28"/>
      <c r="ADU68" s="28"/>
      <c r="ADV68" s="28"/>
      <c r="ADW68" s="28"/>
      <c r="ADX68" s="28"/>
      <c r="ADY68" s="28"/>
      <c r="ADZ68" s="28"/>
      <c r="AEA68" s="28"/>
      <c r="AEB68" s="28"/>
      <c r="AEC68" s="28"/>
      <c r="AED68" s="28"/>
      <c r="AEE68" s="28"/>
      <c r="AEF68" s="28"/>
      <c r="AEG68" s="28"/>
      <c r="AEH68" s="28"/>
      <c r="AEI68" s="28"/>
      <c r="AEJ68" s="28"/>
      <c r="AEK68" s="28"/>
      <c r="AEL68" s="28"/>
      <c r="AEM68" s="28"/>
      <c r="AEN68" s="28"/>
      <c r="AEO68" s="28"/>
      <c r="AEP68" s="28"/>
      <c r="AEQ68" s="28"/>
      <c r="AER68" s="28"/>
      <c r="AES68" s="28"/>
      <c r="AET68" s="28"/>
      <c r="AEU68" s="28"/>
      <c r="AEV68" s="28"/>
      <c r="AEW68" s="28"/>
      <c r="AEX68" s="28"/>
      <c r="AEY68" s="28"/>
      <c r="AEZ68" s="28"/>
      <c r="AFA68" s="28"/>
      <c r="AFB68" s="28"/>
      <c r="AFC68" s="28"/>
      <c r="AFD68" s="28"/>
      <c r="AFE68" s="28"/>
      <c r="AFF68" s="28"/>
      <c r="AFG68" s="28"/>
      <c r="AFH68" s="28"/>
      <c r="AFI68" s="28"/>
      <c r="AFJ68" s="28"/>
      <c r="AFK68" s="28"/>
      <c r="AFL68" s="28"/>
      <c r="AFM68" s="28"/>
      <c r="AFN68" s="28"/>
      <c r="AFO68" s="28"/>
    </row>
    <row r="69" spans="1:847" ht="28.05" customHeight="1">
      <c r="A69" s="457"/>
      <c r="B69" s="44"/>
      <c r="C69" s="488" t="s">
        <v>158</v>
      </c>
      <c r="D69" s="349"/>
      <c r="E69" s="473" t="b">
        <v>0</v>
      </c>
      <c r="F69" s="626">
        <f t="shared" si="10"/>
        <v>0</v>
      </c>
      <c r="G69" s="626">
        <f t="shared" si="11"/>
        <v>0</v>
      </c>
      <c r="H69" s="44" t="s">
        <v>453</v>
      </c>
      <c r="I69" s="542">
        <v>100</v>
      </c>
      <c r="J69" s="502" t="s">
        <v>334</v>
      </c>
      <c r="K69" s="463">
        <f t="shared" si="7"/>
        <v>0</v>
      </c>
      <c r="L69" s="464" t="str">
        <f t="shared" si="8"/>
        <v/>
      </c>
      <c r="M69" s="337">
        <v>4.032</v>
      </c>
      <c r="N69" s="257" t="s">
        <v>142</v>
      </c>
      <c r="O69" s="256">
        <f>(G64/5.68*M69)*G69</f>
        <v>0</v>
      </c>
      <c r="P69" s="258" t="s">
        <v>160</v>
      </c>
      <c r="Q69" s="268"/>
      <c r="R69" s="268"/>
      <c r="S69" s="256"/>
      <c r="T69" s="257"/>
      <c r="U69" s="256"/>
      <c r="V69" s="256"/>
      <c r="W69" s="256"/>
      <c r="X69" s="257"/>
      <c r="Y69" s="256">
        <f>O69+S69+W69</f>
        <v>0</v>
      </c>
      <c r="Z69" s="256"/>
      <c r="AA69" s="261">
        <f t="shared" si="9"/>
        <v>0</v>
      </c>
    </row>
    <row r="70" spans="1:847" s="6" customFormat="1" ht="28.05" customHeight="1">
      <c r="A70" s="450"/>
      <c r="B70" s="35"/>
      <c r="C70" s="516" t="s">
        <v>157</v>
      </c>
      <c r="D70" s="350"/>
      <c r="E70" s="452" t="b">
        <v>0</v>
      </c>
      <c r="F70" s="629">
        <f t="shared" si="10"/>
        <v>0</v>
      </c>
      <c r="G70" s="629">
        <f t="shared" si="11"/>
        <v>0</v>
      </c>
      <c r="H70" s="35" t="s">
        <v>453</v>
      </c>
      <c r="I70" s="542">
        <v>100</v>
      </c>
      <c r="J70" s="543" t="s">
        <v>334</v>
      </c>
      <c r="K70" s="456">
        <f t="shared" si="7"/>
        <v>0</v>
      </c>
      <c r="L70" s="422" t="str">
        <f t="shared" si="8"/>
        <v/>
      </c>
      <c r="M70" s="337">
        <v>6.6</v>
      </c>
      <c r="N70" s="256" t="s">
        <v>142</v>
      </c>
      <c r="O70" s="256">
        <f>(G64/5.68)*M70*G70</f>
        <v>0</v>
      </c>
      <c r="P70" s="264" t="s">
        <v>159</v>
      </c>
      <c r="Q70" s="256"/>
      <c r="R70" s="256"/>
      <c r="S70" s="268"/>
      <c r="T70" s="257"/>
      <c r="U70" s="256"/>
      <c r="V70" s="256"/>
      <c r="W70" s="256"/>
      <c r="X70" s="257"/>
      <c r="Y70" s="256">
        <f>O70</f>
        <v>0</v>
      </c>
      <c r="Z70" s="256"/>
      <c r="AA70" s="261">
        <f t="shared" si="9"/>
        <v>0</v>
      </c>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c r="IS70" s="28"/>
      <c r="IT70" s="28"/>
      <c r="IU70" s="28"/>
      <c r="IV70" s="28"/>
      <c r="IW70" s="28"/>
      <c r="IX70" s="28"/>
      <c r="IY70" s="28"/>
      <c r="IZ70" s="28"/>
      <c r="JA70" s="28"/>
      <c r="JB70" s="28"/>
      <c r="JC70" s="28"/>
      <c r="JD70" s="28"/>
      <c r="JE70" s="28"/>
      <c r="JF70" s="28"/>
      <c r="JG70" s="28"/>
      <c r="JH70" s="28"/>
      <c r="JI70" s="28"/>
      <c r="JJ70" s="28"/>
      <c r="JK70" s="28"/>
      <c r="JL70" s="28"/>
      <c r="JM70" s="28"/>
      <c r="JN70" s="28"/>
      <c r="JO70" s="28"/>
      <c r="JP70" s="28"/>
      <c r="JQ70" s="28"/>
      <c r="JR70" s="28"/>
      <c r="JS70" s="28"/>
      <c r="JT70" s="28"/>
      <c r="JU70" s="28"/>
      <c r="JV70" s="28"/>
      <c r="JW70" s="28"/>
      <c r="JX70" s="28"/>
      <c r="JY70" s="28"/>
      <c r="JZ70" s="28"/>
      <c r="KA70" s="28"/>
      <c r="KB70" s="28"/>
      <c r="KC70" s="28"/>
      <c r="KD70" s="28"/>
      <c r="KE70" s="28"/>
      <c r="KF70" s="28"/>
      <c r="KG70" s="28"/>
      <c r="KH70" s="28"/>
      <c r="KI70" s="28"/>
      <c r="KJ70" s="28"/>
      <c r="KK70" s="28"/>
      <c r="KL70" s="28"/>
      <c r="KM70" s="28"/>
      <c r="KN70" s="28"/>
      <c r="KO70" s="28"/>
      <c r="KP70" s="28"/>
      <c r="KQ70" s="28"/>
      <c r="KR70" s="28"/>
      <c r="KS70" s="28"/>
      <c r="KT70" s="28"/>
      <c r="KU70" s="28"/>
      <c r="KV70" s="28"/>
      <c r="KW70" s="28"/>
      <c r="KX70" s="28"/>
      <c r="KY70" s="28"/>
      <c r="KZ70" s="28"/>
      <c r="LA70" s="28"/>
      <c r="LB70" s="28"/>
      <c r="LC70" s="28"/>
      <c r="LD70" s="28"/>
      <c r="LE70" s="28"/>
      <c r="LF70" s="28"/>
      <c r="LG70" s="28"/>
      <c r="LH70" s="28"/>
      <c r="LI70" s="28"/>
      <c r="LJ70" s="28"/>
      <c r="LK70" s="28"/>
      <c r="LL70" s="28"/>
      <c r="LM70" s="28"/>
      <c r="LN70" s="28"/>
      <c r="LO70" s="28"/>
      <c r="LP70" s="28"/>
      <c r="LQ70" s="28"/>
      <c r="LR70" s="28"/>
      <c r="LS70" s="28"/>
      <c r="LT70" s="28"/>
      <c r="LU70" s="28"/>
      <c r="LV70" s="28"/>
      <c r="LW70" s="28"/>
      <c r="LX70" s="28"/>
      <c r="LY70" s="28"/>
      <c r="LZ70" s="28"/>
      <c r="MA70" s="28"/>
      <c r="MB70" s="28"/>
      <c r="MC70" s="28"/>
      <c r="MD70" s="28"/>
      <c r="ME70" s="28"/>
      <c r="MF70" s="28"/>
      <c r="MG70" s="28"/>
      <c r="MH70" s="28"/>
      <c r="MI70" s="28"/>
      <c r="MJ70" s="28"/>
      <c r="MK70" s="28"/>
      <c r="ML70" s="28"/>
      <c r="MM70" s="28"/>
      <c r="MN70" s="28"/>
      <c r="MO70" s="28"/>
      <c r="MP70" s="28"/>
      <c r="MQ70" s="28"/>
      <c r="MR70" s="28"/>
      <c r="MS70" s="28"/>
      <c r="MT70" s="28"/>
      <c r="MU70" s="28"/>
      <c r="MV70" s="28"/>
      <c r="MW70" s="28"/>
      <c r="MX70" s="28"/>
      <c r="MY70" s="28"/>
      <c r="MZ70" s="28"/>
      <c r="NA70" s="28"/>
      <c r="NB70" s="28"/>
      <c r="NC70" s="28"/>
      <c r="ND70" s="28"/>
      <c r="NE70" s="28"/>
      <c r="NF70" s="28"/>
      <c r="NG70" s="28"/>
      <c r="NH70" s="28"/>
      <c r="NI70" s="28"/>
      <c r="NJ70" s="28"/>
      <c r="NK70" s="28"/>
      <c r="NL70" s="28"/>
      <c r="NM70" s="28"/>
      <c r="NN70" s="28"/>
      <c r="NO70" s="28"/>
      <c r="NP70" s="28"/>
      <c r="NQ70" s="28"/>
      <c r="NR70" s="28"/>
      <c r="NS70" s="28"/>
      <c r="NT70" s="28"/>
      <c r="NU70" s="28"/>
      <c r="NV70" s="28"/>
      <c r="NW70" s="28"/>
      <c r="NX70" s="28"/>
      <c r="NY70" s="28"/>
      <c r="NZ70" s="28"/>
      <c r="OA70" s="28"/>
      <c r="OB70" s="28"/>
      <c r="OC70" s="28"/>
      <c r="OD70" s="28"/>
      <c r="OE70" s="28"/>
      <c r="OF70" s="28"/>
      <c r="OG70" s="28"/>
      <c r="OH70" s="28"/>
      <c r="OI70" s="28"/>
      <c r="OJ70" s="28"/>
      <c r="OK70" s="28"/>
      <c r="OL70" s="28"/>
      <c r="OM70" s="28"/>
      <c r="ON70" s="28"/>
      <c r="OO70" s="28"/>
      <c r="OP70" s="28"/>
      <c r="OQ70" s="28"/>
      <c r="OR70" s="28"/>
      <c r="OS70" s="28"/>
      <c r="OT70" s="28"/>
      <c r="OU70" s="28"/>
      <c r="OV70" s="28"/>
      <c r="OW70" s="28"/>
      <c r="OX70" s="28"/>
      <c r="OY70" s="28"/>
      <c r="OZ70" s="28"/>
      <c r="PA70" s="28"/>
      <c r="PB70" s="28"/>
      <c r="PC70" s="28"/>
      <c r="PD70" s="28"/>
      <c r="PE70" s="28"/>
      <c r="PF70" s="28"/>
      <c r="PG70" s="28"/>
      <c r="PH70" s="28"/>
      <c r="PI70" s="28"/>
      <c r="PJ70" s="28"/>
      <c r="PK70" s="28"/>
      <c r="PL70" s="28"/>
      <c r="PM70" s="28"/>
      <c r="PN70" s="28"/>
      <c r="PO70" s="28"/>
      <c r="PP70" s="28"/>
      <c r="PQ70" s="28"/>
      <c r="PR70" s="28"/>
      <c r="PS70" s="28"/>
      <c r="PT70" s="28"/>
      <c r="PU70" s="28"/>
      <c r="PV70" s="28"/>
      <c r="PW70" s="28"/>
      <c r="PX70" s="28"/>
      <c r="PY70" s="28"/>
      <c r="PZ70" s="28"/>
      <c r="QA70" s="28"/>
      <c r="QB70" s="28"/>
      <c r="QC70" s="28"/>
      <c r="QD70" s="28"/>
      <c r="QE70" s="28"/>
      <c r="QF70" s="28"/>
      <c r="QG70" s="28"/>
      <c r="QH70" s="28"/>
      <c r="QI70" s="28"/>
      <c r="QJ70" s="28"/>
      <c r="QK70" s="28"/>
      <c r="QL70" s="28"/>
      <c r="QM70" s="28"/>
      <c r="QN70" s="28"/>
      <c r="QO70" s="28"/>
      <c r="QP70" s="28"/>
      <c r="QQ70" s="28"/>
      <c r="QR70" s="28"/>
      <c r="QS70" s="28"/>
      <c r="QT70" s="28"/>
      <c r="QU70" s="28"/>
      <c r="QV70" s="28"/>
      <c r="QW70" s="28"/>
      <c r="QX70" s="28"/>
      <c r="QY70" s="28"/>
      <c r="QZ70" s="28"/>
      <c r="RA70" s="28"/>
      <c r="RB70" s="28"/>
      <c r="RC70" s="28"/>
      <c r="RD70" s="28"/>
      <c r="RE70" s="28"/>
      <c r="RF70" s="28"/>
      <c r="RG70" s="28"/>
      <c r="RH70" s="28"/>
      <c r="RI70" s="28"/>
      <c r="RJ70" s="28"/>
      <c r="RK70" s="28"/>
      <c r="RL70" s="28"/>
      <c r="RM70" s="28"/>
      <c r="RN70" s="28"/>
      <c r="RO70" s="28"/>
      <c r="RP70" s="28"/>
      <c r="RQ70" s="28"/>
      <c r="RR70" s="28"/>
      <c r="RS70" s="28"/>
      <c r="RT70" s="28"/>
      <c r="RU70" s="28"/>
      <c r="RV70" s="28"/>
      <c r="RW70" s="28"/>
      <c r="RX70" s="28"/>
      <c r="RY70" s="28"/>
      <c r="RZ70" s="28"/>
      <c r="SA70" s="28"/>
      <c r="SB70" s="28"/>
      <c r="SC70" s="28"/>
      <c r="SD70" s="28"/>
      <c r="SE70" s="28"/>
      <c r="SF70" s="28"/>
      <c r="SG70" s="28"/>
      <c r="SH70" s="28"/>
      <c r="SI70" s="28"/>
      <c r="SJ70" s="28"/>
      <c r="SK70" s="28"/>
      <c r="SL70" s="28"/>
      <c r="SM70" s="28"/>
      <c r="SN70" s="28"/>
      <c r="SO70" s="28"/>
      <c r="SP70" s="28"/>
      <c r="SQ70" s="28"/>
      <c r="SR70" s="28"/>
      <c r="SS70" s="28"/>
      <c r="ST70" s="28"/>
      <c r="SU70" s="28"/>
      <c r="SV70" s="28"/>
      <c r="SW70" s="28"/>
      <c r="SX70" s="28"/>
      <c r="SY70" s="28"/>
      <c r="SZ70" s="28"/>
      <c r="TA70" s="28"/>
      <c r="TB70" s="28"/>
      <c r="TC70" s="28"/>
      <c r="TD70" s="28"/>
      <c r="TE70" s="28"/>
      <c r="TF70" s="28"/>
      <c r="TG70" s="28"/>
      <c r="TH70" s="28"/>
      <c r="TI70" s="28"/>
      <c r="TJ70" s="28"/>
      <c r="TK70" s="28"/>
      <c r="TL70" s="28"/>
      <c r="TM70" s="28"/>
      <c r="TN70" s="28"/>
      <c r="TO70" s="28"/>
      <c r="TP70" s="28"/>
      <c r="TQ70" s="28"/>
      <c r="TR70" s="28"/>
      <c r="TS70" s="28"/>
      <c r="TT70" s="28"/>
      <c r="TU70" s="28"/>
      <c r="TV70" s="28"/>
      <c r="TW70" s="28"/>
      <c r="TX70" s="28"/>
      <c r="TY70" s="28"/>
      <c r="TZ70" s="28"/>
      <c r="UA70" s="28"/>
      <c r="UB70" s="28"/>
      <c r="UC70" s="28"/>
      <c r="UD70" s="28"/>
      <c r="UE70" s="28"/>
      <c r="UF70" s="28"/>
      <c r="UG70" s="28"/>
      <c r="UH70" s="28"/>
      <c r="UI70" s="28"/>
      <c r="UJ70" s="28"/>
      <c r="UK70" s="28"/>
      <c r="UL70" s="28"/>
      <c r="UM70" s="28"/>
      <c r="UN70" s="28"/>
      <c r="UO70" s="28"/>
      <c r="UP70" s="28"/>
      <c r="UQ70" s="28"/>
      <c r="UR70" s="28"/>
      <c r="US70" s="28"/>
      <c r="UT70" s="28"/>
      <c r="UU70" s="28"/>
      <c r="UV70" s="28"/>
      <c r="UW70" s="28"/>
      <c r="UX70" s="28"/>
      <c r="UY70" s="28"/>
      <c r="UZ70" s="28"/>
      <c r="VA70" s="28"/>
      <c r="VB70" s="28"/>
      <c r="VC70" s="28"/>
      <c r="VD70" s="28"/>
      <c r="VE70" s="28"/>
      <c r="VF70" s="28"/>
      <c r="VG70" s="28"/>
      <c r="VH70" s="28"/>
      <c r="VI70" s="28"/>
      <c r="VJ70" s="28"/>
      <c r="VK70" s="28"/>
      <c r="VL70" s="28"/>
      <c r="VM70" s="28"/>
      <c r="VN70" s="28"/>
      <c r="VO70" s="28"/>
      <c r="VP70" s="28"/>
      <c r="VQ70" s="28"/>
      <c r="VR70" s="28"/>
      <c r="VS70" s="28"/>
      <c r="VT70" s="28"/>
      <c r="VU70" s="28"/>
      <c r="VV70" s="28"/>
      <c r="VW70" s="28"/>
      <c r="VX70" s="28"/>
      <c r="VY70" s="28"/>
      <c r="VZ70" s="28"/>
      <c r="WA70" s="28"/>
      <c r="WB70" s="28"/>
      <c r="WC70" s="28"/>
      <c r="WD70" s="28"/>
      <c r="WE70" s="28"/>
      <c r="WF70" s="28"/>
      <c r="WG70" s="28"/>
      <c r="WH70" s="28"/>
      <c r="WI70" s="28"/>
      <c r="WJ70" s="28"/>
      <c r="WK70" s="28"/>
      <c r="WL70" s="28"/>
      <c r="WM70" s="28"/>
      <c r="WN70" s="28"/>
      <c r="WO70" s="28"/>
      <c r="WP70" s="28"/>
      <c r="WQ70" s="28"/>
      <c r="WR70" s="28"/>
      <c r="WS70" s="28"/>
      <c r="WT70" s="28"/>
      <c r="WU70" s="28"/>
      <c r="WV70" s="28"/>
      <c r="WW70" s="28"/>
      <c r="WX70" s="28"/>
      <c r="WY70" s="28"/>
      <c r="WZ70" s="28"/>
      <c r="XA70" s="28"/>
      <c r="XB70" s="28"/>
      <c r="XC70" s="28"/>
      <c r="XD70" s="28"/>
      <c r="XE70" s="28"/>
      <c r="XF70" s="28"/>
      <c r="XG70" s="28"/>
      <c r="XH70" s="28"/>
      <c r="XI70" s="28"/>
      <c r="XJ70" s="28"/>
      <c r="XK70" s="28"/>
      <c r="XL70" s="28"/>
      <c r="XM70" s="28"/>
      <c r="XN70" s="28"/>
      <c r="XO70" s="28"/>
      <c r="XP70" s="28"/>
      <c r="XQ70" s="28"/>
      <c r="XR70" s="28"/>
      <c r="XS70" s="28"/>
      <c r="XT70" s="28"/>
      <c r="XU70" s="28"/>
      <c r="XV70" s="28"/>
      <c r="XW70" s="28"/>
      <c r="XX70" s="28"/>
      <c r="XY70" s="28"/>
      <c r="XZ70" s="28"/>
      <c r="YA70" s="28"/>
      <c r="YB70" s="28"/>
      <c r="YC70" s="28"/>
      <c r="YD70" s="28"/>
      <c r="YE70" s="28"/>
      <c r="YF70" s="28"/>
      <c r="YG70" s="28"/>
      <c r="YH70" s="28"/>
      <c r="YI70" s="28"/>
      <c r="YJ70" s="28"/>
      <c r="YK70" s="28"/>
      <c r="YL70" s="28"/>
      <c r="YM70" s="28"/>
      <c r="YN70" s="28"/>
      <c r="YO70" s="28"/>
      <c r="YP70" s="28"/>
      <c r="YQ70" s="28"/>
      <c r="YR70" s="28"/>
      <c r="YS70" s="28"/>
      <c r="YT70" s="28"/>
      <c r="YU70" s="28"/>
      <c r="YV70" s="28"/>
      <c r="YW70" s="28"/>
      <c r="YX70" s="28"/>
      <c r="YY70" s="28"/>
      <c r="YZ70" s="28"/>
      <c r="ZA70" s="28"/>
      <c r="ZB70" s="28"/>
      <c r="ZC70" s="28"/>
      <c r="ZD70" s="28"/>
      <c r="ZE70" s="28"/>
      <c r="ZF70" s="28"/>
      <c r="ZG70" s="28"/>
      <c r="ZH70" s="28"/>
      <c r="ZI70" s="28"/>
      <c r="ZJ70" s="28"/>
      <c r="ZK70" s="28"/>
      <c r="ZL70" s="28"/>
      <c r="ZM70" s="28"/>
      <c r="ZN70" s="28"/>
      <c r="ZO70" s="28"/>
      <c r="ZP70" s="28"/>
      <c r="ZQ70" s="28"/>
      <c r="ZR70" s="28"/>
      <c r="ZS70" s="28"/>
      <c r="ZT70" s="28"/>
      <c r="ZU70" s="28"/>
      <c r="ZV70" s="28"/>
      <c r="ZW70" s="28"/>
      <c r="ZX70" s="28"/>
      <c r="ZY70" s="28"/>
      <c r="ZZ70" s="28"/>
      <c r="AAA70" s="28"/>
      <c r="AAB70" s="28"/>
      <c r="AAC70" s="28"/>
      <c r="AAD70" s="28"/>
      <c r="AAE70" s="28"/>
      <c r="AAF70" s="28"/>
      <c r="AAG70" s="28"/>
      <c r="AAH70" s="28"/>
      <c r="AAI70" s="28"/>
      <c r="AAJ70" s="28"/>
      <c r="AAK70" s="28"/>
      <c r="AAL70" s="28"/>
      <c r="AAM70" s="28"/>
      <c r="AAN70" s="28"/>
      <c r="AAO70" s="28"/>
      <c r="AAP70" s="28"/>
      <c r="AAQ70" s="28"/>
      <c r="AAR70" s="28"/>
      <c r="AAS70" s="28"/>
      <c r="AAT70" s="28"/>
      <c r="AAU70" s="28"/>
      <c r="AAV70" s="28"/>
      <c r="AAW70" s="28"/>
      <c r="AAX70" s="28"/>
      <c r="AAY70" s="28"/>
      <c r="AAZ70" s="28"/>
      <c r="ABA70" s="28"/>
      <c r="ABB70" s="28"/>
      <c r="ABC70" s="28"/>
      <c r="ABD70" s="28"/>
      <c r="ABE70" s="28"/>
      <c r="ABF70" s="28"/>
      <c r="ABG70" s="28"/>
      <c r="ABH70" s="28"/>
      <c r="ABI70" s="28"/>
      <c r="ABJ70" s="28"/>
      <c r="ABK70" s="28"/>
      <c r="ABL70" s="28"/>
      <c r="ABM70" s="28"/>
      <c r="ABN70" s="28"/>
      <c r="ABO70" s="28"/>
      <c r="ABP70" s="28"/>
      <c r="ABQ70" s="28"/>
      <c r="ABR70" s="28"/>
      <c r="ABS70" s="28"/>
      <c r="ABT70" s="28"/>
      <c r="ABU70" s="28"/>
      <c r="ABV70" s="28"/>
      <c r="ABW70" s="28"/>
      <c r="ABX70" s="28"/>
      <c r="ABY70" s="28"/>
      <c r="ABZ70" s="28"/>
      <c r="ACA70" s="28"/>
      <c r="ACB70" s="28"/>
      <c r="ACC70" s="28"/>
      <c r="ACD70" s="28"/>
      <c r="ACE70" s="28"/>
      <c r="ACF70" s="28"/>
      <c r="ACG70" s="28"/>
      <c r="ACH70" s="28"/>
      <c r="ACI70" s="28"/>
      <c r="ACJ70" s="28"/>
      <c r="ACK70" s="28"/>
      <c r="ACL70" s="28"/>
      <c r="ACM70" s="28"/>
      <c r="ACN70" s="28"/>
      <c r="ACO70" s="28"/>
      <c r="ACP70" s="28"/>
      <c r="ACQ70" s="28"/>
      <c r="ACR70" s="28"/>
      <c r="ACS70" s="28"/>
      <c r="ACT70" s="28"/>
      <c r="ACU70" s="28"/>
      <c r="ACV70" s="28"/>
      <c r="ACW70" s="28"/>
      <c r="ACX70" s="28"/>
      <c r="ACY70" s="28"/>
      <c r="ACZ70" s="28"/>
      <c r="ADA70" s="28"/>
      <c r="ADB70" s="28"/>
      <c r="ADC70" s="28"/>
      <c r="ADD70" s="28"/>
      <c r="ADE70" s="28"/>
      <c r="ADF70" s="28"/>
      <c r="ADG70" s="28"/>
      <c r="ADH70" s="28"/>
      <c r="ADI70" s="28"/>
      <c r="ADJ70" s="28"/>
      <c r="ADK70" s="28"/>
      <c r="ADL70" s="28"/>
      <c r="ADM70" s="28"/>
      <c r="ADN70" s="28"/>
      <c r="ADO70" s="28"/>
      <c r="ADP70" s="28"/>
      <c r="ADQ70" s="28"/>
      <c r="ADR70" s="28"/>
      <c r="ADS70" s="28"/>
      <c r="ADT70" s="28"/>
      <c r="ADU70" s="28"/>
      <c r="ADV70" s="28"/>
      <c r="ADW70" s="28"/>
      <c r="ADX70" s="28"/>
      <c r="ADY70" s="28"/>
      <c r="ADZ70" s="28"/>
      <c r="AEA70" s="28"/>
      <c r="AEB70" s="28"/>
      <c r="AEC70" s="28"/>
      <c r="AED70" s="28"/>
      <c r="AEE70" s="28"/>
      <c r="AEF70" s="28"/>
      <c r="AEG70" s="28"/>
      <c r="AEH70" s="28"/>
      <c r="AEI70" s="28"/>
      <c r="AEJ70" s="28"/>
      <c r="AEK70" s="28"/>
      <c r="AEL70" s="28"/>
      <c r="AEM70" s="28"/>
      <c r="AEN70" s="28"/>
      <c r="AEO70" s="28"/>
      <c r="AEP70" s="28"/>
      <c r="AEQ70" s="28"/>
      <c r="AER70" s="28"/>
      <c r="AES70" s="28"/>
      <c r="AET70" s="28"/>
      <c r="AEU70" s="28"/>
      <c r="AEV70" s="28"/>
      <c r="AEW70" s="28"/>
      <c r="AEX70" s="28"/>
      <c r="AEY70" s="28"/>
      <c r="AEZ70" s="28"/>
      <c r="AFA70" s="28"/>
      <c r="AFB70" s="28"/>
      <c r="AFC70" s="28"/>
      <c r="AFD70" s="28"/>
      <c r="AFE70" s="28"/>
      <c r="AFF70" s="28"/>
      <c r="AFG70" s="28"/>
      <c r="AFH70" s="28"/>
      <c r="AFI70" s="28"/>
      <c r="AFJ70" s="28"/>
      <c r="AFK70" s="28"/>
      <c r="AFL70" s="28"/>
      <c r="AFM70" s="28"/>
      <c r="AFN70" s="28"/>
      <c r="AFO70" s="28"/>
    </row>
    <row r="71" spans="1:847" ht="31.05" customHeight="1">
      <c r="A71" s="457"/>
      <c r="B71" s="44"/>
      <c r="C71" s="488" t="s">
        <v>288</v>
      </c>
      <c r="D71" s="349"/>
      <c r="E71" s="473" t="b">
        <v>0</v>
      </c>
      <c r="F71" s="626">
        <f t="shared" si="10"/>
        <v>0</v>
      </c>
      <c r="G71" s="626">
        <f t="shared" si="11"/>
        <v>0</v>
      </c>
      <c r="H71" s="44" t="s">
        <v>453</v>
      </c>
      <c r="I71" s="542">
        <v>100</v>
      </c>
      <c r="J71" s="502" t="s">
        <v>334</v>
      </c>
      <c r="K71" s="463">
        <f t="shared" si="7"/>
        <v>0</v>
      </c>
      <c r="L71" s="464" t="str">
        <f t="shared" si="8"/>
        <v/>
      </c>
      <c r="M71" s="619">
        <v>1.784</v>
      </c>
      <c r="N71" s="270" t="s">
        <v>280</v>
      </c>
      <c r="O71" s="271">
        <f>G71*M71*G64</f>
        <v>0</v>
      </c>
      <c r="P71" s="270" t="s">
        <v>279</v>
      </c>
      <c r="Q71" s="269">
        <v>1.7949999999999999</v>
      </c>
      <c r="R71" s="270" t="s">
        <v>281</v>
      </c>
      <c r="S71" s="271">
        <f>G71*Q71*G64</f>
        <v>0</v>
      </c>
      <c r="T71" s="270" t="s">
        <v>282</v>
      </c>
      <c r="U71" s="272">
        <v>2.2400000000000002</v>
      </c>
      <c r="V71" s="272" t="s">
        <v>284</v>
      </c>
      <c r="W71" s="272">
        <f>G71*U71*G64</f>
        <v>0</v>
      </c>
      <c r="X71" s="270" t="s">
        <v>283</v>
      </c>
      <c r="Y71" s="272">
        <f>(O71+S71+W71)/3</f>
        <v>0</v>
      </c>
      <c r="Z71" s="272">
        <f>(G71*0.011545*275*G64*0.4*0.45*3.67) + (G71*0.011545*275*G64*0.6*0.44*0.5)</f>
        <v>0</v>
      </c>
      <c r="AA71" s="273">
        <f t="shared" si="9"/>
        <v>0</v>
      </c>
    </row>
    <row r="72" spans="1:847" s="6" customFormat="1" ht="28.05" customHeight="1">
      <c r="A72" s="450"/>
      <c r="B72" s="35"/>
      <c r="C72" s="516" t="s">
        <v>186</v>
      </c>
      <c r="D72" s="350"/>
      <c r="E72" s="452" t="b">
        <v>0</v>
      </c>
      <c r="F72" s="629">
        <f t="shared" si="10"/>
        <v>0</v>
      </c>
      <c r="G72" s="629">
        <f t="shared" si="11"/>
        <v>0</v>
      </c>
      <c r="H72" s="35" t="s">
        <v>453</v>
      </c>
      <c r="I72" s="542">
        <v>100</v>
      </c>
      <c r="J72" s="543" t="s">
        <v>334</v>
      </c>
      <c r="K72" s="456">
        <f t="shared" si="7"/>
        <v>0</v>
      </c>
      <c r="L72" s="422" t="str">
        <f t="shared" si="8"/>
        <v/>
      </c>
      <c r="M72" s="337">
        <v>295.05</v>
      </c>
      <c r="N72" s="256" t="s">
        <v>138</v>
      </c>
      <c r="O72" s="256">
        <f>(G64*0.0095)*G72*M72</f>
        <v>0</v>
      </c>
      <c r="P72" s="264" t="s">
        <v>185</v>
      </c>
      <c r="Q72" s="274"/>
      <c r="R72" s="274"/>
      <c r="S72" s="256"/>
      <c r="T72" s="256"/>
      <c r="U72" s="256"/>
      <c r="V72" s="256"/>
      <c r="W72" s="256"/>
      <c r="X72" s="256"/>
      <c r="Y72" s="256">
        <f>O72+S72+W72</f>
        <v>0</v>
      </c>
      <c r="Z72" s="256">
        <f>(G64*0.0095*G72*254)*0.92*0.5*3.67</f>
        <v>0</v>
      </c>
      <c r="AA72" s="261">
        <f t="shared" si="9"/>
        <v>0</v>
      </c>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28"/>
      <c r="IF72" s="28"/>
      <c r="IG72" s="28"/>
      <c r="IH72" s="28"/>
      <c r="II72" s="28"/>
      <c r="IJ72" s="28"/>
      <c r="IK72" s="28"/>
      <c r="IL72" s="28"/>
      <c r="IM72" s="28"/>
      <c r="IN72" s="28"/>
      <c r="IO72" s="28"/>
      <c r="IP72" s="28"/>
      <c r="IQ72" s="28"/>
      <c r="IR72" s="28"/>
      <c r="IS72" s="28"/>
      <c r="IT72" s="28"/>
      <c r="IU72" s="28"/>
      <c r="IV72" s="28"/>
      <c r="IW72" s="28"/>
      <c r="IX72" s="28"/>
      <c r="IY72" s="28"/>
      <c r="IZ72" s="28"/>
      <c r="JA72" s="28"/>
      <c r="JB72" s="28"/>
      <c r="JC72" s="28"/>
      <c r="JD72" s="28"/>
      <c r="JE72" s="28"/>
      <c r="JF72" s="28"/>
      <c r="JG72" s="28"/>
      <c r="JH72" s="28"/>
      <c r="JI72" s="28"/>
      <c r="JJ72" s="28"/>
      <c r="JK72" s="28"/>
      <c r="JL72" s="28"/>
      <c r="JM72" s="28"/>
      <c r="JN72" s="28"/>
      <c r="JO72" s="28"/>
      <c r="JP72" s="28"/>
      <c r="JQ72" s="28"/>
      <c r="JR72" s="28"/>
      <c r="JS72" s="28"/>
      <c r="JT72" s="28"/>
      <c r="JU72" s="28"/>
      <c r="JV72" s="28"/>
      <c r="JW72" s="28"/>
      <c r="JX72" s="28"/>
      <c r="JY72" s="28"/>
      <c r="JZ72" s="28"/>
      <c r="KA72" s="28"/>
      <c r="KB72" s="28"/>
      <c r="KC72" s="28"/>
      <c r="KD72" s="28"/>
      <c r="KE72" s="28"/>
      <c r="KF72" s="28"/>
      <c r="KG72" s="28"/>
      <c r="KH72" s="28"/>
      <c r="KI72" s="28"/>
      <c r="KJ72" s="28"/>
      <c r="KK72" s="28"/>
      <c r="KL72" s="28"/>
      <c r="KM72" s="28"/>
      <c r="KN72" s="28"/>
      <c r="KO72" s="28"/>
      <c r="KP72" s="28"/>
      <c r="KQ72" s="28"/>
      <c r="KR72" s="28"/>
      <c r="KS72" s="28"/>
      <c r="KT72" s="28"/>
      <c r="KU72" s="28"/>
      <c r="KV72" s="28"/>
      <c r="KW72" s="28"/>
      <c r="KX72" s="28"/>
      <c r="KY72" s="28"/>
      <c r="KZ72" s="28"/>
      <c r="LA72" s="28"/>
      <c r="LB72" s="28"/>
      <c r="LC72" s="28"/>
      <c r="LD72" s="28"/>
      <c r="LE72" s="28"/>
      <c r="LF72" s="28"/>
      <c r="LG72" s="28"/>
      <c r="LH72" s="28"/>
      <c r="LI72" s="28"/>
      <c r="LJ72" s="28"/>
      <c r="LK72" s="28"/>
      <c r="LL72" s="28"/>
      <c r="LM72" s="28"/>
      <c r="LN72" s="28"/>
      <c r="LO72" s="28"/>
      <c r="LP72" s="28"/>
      <c r="LQ72" s="28"/>
      <c r="LR72" s="28"/>
      <c r="LS72" s="28"/>
      <c r="LT72" s="28"/>
      <c r="LU72" s="28"/>
      <c r="LV72" s="28"/>
      <c r="LW72" s="28"/>
      <c r="LX72" s="28"/>
      <c r="LY72" s="28"/>
      <c r="LZ72" s="28"/>
      <c r="MA72" s="28"/>
      <c r="MB72" s="28"/>
      <c r="MC72" s="28"/>
      <c r="MD72" s="28"/>
      <c r="ME72" s="28"/>
      <c r="MF72" s="28"/>
      <c r="MG72" s="28"/>
      <c r="MH72" s="28"/>
      <c r="MI72" s="28"/>
      <c r="MJ72" s="28"/>
      <c r="MK72" s="28"/>
      <c r="ML72" s="28"/>
      <c r="MM72" s="28"/>
      <c r="MN72" s="28"/>
      <c r="MO72" s="28"/>
      <c r="MP72" s="28"/>
      <c r="MQ72" s="28"/>
      <c r="MR72" s="28"/>
      <c r="MS72" s="28"/>
      <c r="MT72" s="28"/>
      <c r="MU72" s="28"/>
      <c r="MV72" s="28"/>
      <c r="MW72" s="28"/>
      <c r="MX72" s="28"/>
      <c r="MY72" s="28"/>
      <c r="MZ72" s="28"/>
      <c r="NA72" s="28"/>
      <c r="NB72" s="28"/>
      <c r="NC72" s="28"/>
      <c r="ND72" s="28"/>
      <c r="NE72" s="28"/>
      <c r="NF72" s="28"/>
      <c r="NG72" s="28"/>
      <c r="NH72" s="28"/>
      <c r="NI72" s="28"/>
      <c r="NJ72" s="28"/>
      <c r="NK72" s="28"/>
      <c r="NL72" s="28"/>
      <c r="NM72" s="28"/>
      <c r="NN72" s="28"/>
      <c r="NO72" s="28"/>
      <c r="NP72" s="28"/>
      <c r="NQ72" s="28"/>
      <c r="NR72" s="28"/>
      <c r="NS72" s="28"/>
      <c r="NT72" s="28"/>
      <c r="NU72" s="28"/>
      <c r="NV72" s="28"/>
      <c r="NW72" s="28"/>
      <c r="NX72" s="28"/>
      <c r="NY72" s="28"/>
      <c r="NZ72" s="28"/>
      <c r="OA72" s="28"/>
      <c r="OB72" s="28"/>
      <c r="OC72" s="28"/>
      <c r="OD72" s="28"/>
      <c r="OE72" s="28"/>
      <c r="OF72" s="28"/>
      <c r="OG72" s="28"/>
      <c r="OH72" s="28"/>
      <c r="OI72" s="28"/>
      <c r="OJ72" s="28"/>
      <c r="OK72" s="28"/>
      <c r="OL72" s="28"/>
      <c r="OM72" s="28"/>
      <c r="ON72" s="28"/>
      <c r="OO72" s="28"/>
      <c r="OP72" s="28"/>
      <c r="OQ72" s="28"/>
      <c r="OR72" s="28"/>
      <c r="OS72" s="28"/>
      <c r="OT72" s="28"/>
      <c r="OU72" s="28"/>
      <c r="OV72" s="28"/>
      <c r="OW72" s="28"/>
      <c r="OX72" s="28"/>
      <c r="OY72" s="28"/>
      <c r="OZ72" s="28"/>
      <c r="PA72" s="28"/>
      <c r="PB72" s="28"/>
      <c r="PC72" s="28"/>
      <c r="PD72" s="28"/>
      <c r="PE72" s="28"/>
      <c r="PF72" s="28"/>
      <c r="PG72" s="28"/>
      <c r="PH72" s="28"/>
      <c r="PI72" s="28"/>
      <c r="PJ72" s="28"/>
      <c r="PK72" s="28"/>
      <c r="PL72" s="28"/>
      <c r="PM72" s="28"/>
      <c r="PN72" s="28"/>
      <c r="PO72" s="28"/>
      <c r="PP72" s="28"/>
      <c r="PQ72" s="28"/>
      <c r="PR72" s="28"/>
      <c r="PS72" s="28"/>
      <c r="PT72" s="28"/>
      <c r="PU72" s="28"/>
      <c r="PV72" s="28"/>
      <c r="PW72" s="28"/>
      <c r="PX72" s="28"/>
      <c r="PY72" s="28"/>
      <c r="PZ72" s="28"/>
      <c r="QA72" s="28"/>
      <c r="QB72" s="28"/>
      <c r="QC72" s="28"/>
      <c r="QD72" s="28"/>
      <c r="QE72" s="28"/>
      <c r="QF72" s="28"/>
      <c r="QG72" s="28"/>
      <c r="QH72" s="28"/>
      <c r="QI72" s="28"/>
      <c r="QJ72" s="28"/>
      <c r="QK72" s="28"/>
      <c r="QL72" s="28"/>
      <c r="QM72" s="28"/>
      <c r="QN72" s="28"/>
      <c r="QO72" s="28"/>
      <c r="QP72" s="28"/>
      <c r="QQ72" s="28"/>
      <c r="QR72" s="28"/>
      <c r="QS72" s="28"/>
      <c r="QT72" s="28"/>
      <c r="QU72" s="28"/>
      <c r="QV72" s="28"/>
      <c r="QW72" s="28"/>
      <c r="QX72" s="28"/>
      <c r="QY72" s="28"/>
      <c r="QZ72" s="28"/>
      <c r="RA72" s="28"/>
      <c r="RB72" s="28"/>
      <c r="RC72" s="28"/>
      <c r="RD72" s="28"/>
      <c r="RE72" s="28"/>
      <c r="RF72" s="28"/>
      <c r="RG72" s="28"/>
      <c r="RH72" s="28"/>
      <c r="RI72" s="28"/>
      <c r="RJ72" s="28"/>
      <c r="RK72" s="28"/>
      <c r="RL72" s="28"/>
      <c r="RM72" s="28"/>
      <c r="RN72" s="28"/>
      <c r="RO72" s="28"/>
      <c r="RP72" s="28"/>
      <c r="RQ72" s="28"/>
      <c r="RR72" s="28"/>
      <c r="RS72" s="28"/>
      <c r="RT72" s="28"/>
      <c r="RU72" s="28"/>
      <c r="RV72" s="28"/>
      <c r="RW72" s="28"/>
      <c r="RX72" s="28"/>
      <c r="RY72" s="28"/>
      <c r="RZ72" s="28"/>
      <c r="SA72" s="28"/>
      <c r="SB72" s="28"/>
      <c r="SC72" s="28"/>
      <c r="SD72" s="28"/>
      <c r="SE72" s="28"/>
      <c r="SF72" s="28"/>
      <c r="SG72" s="28"/>
      <c r="SH72" s="28"/>
      <c r="SI72" s="28"/>
      <c r="SJ72" s="28"/>
      <c r="SK72" s="28"/>
      <c r="SL72" s="28"/>
      <c r="SM72" s="28"/>
      <c r="SN72" s="28"/>
      <c r="SO72" s="28"/>
      <c r="SP72" s="28"/>
      <c r="SQ72" s="28"/>
      <c r="SR72" s="28"/>
      <c r="SS72" s="28"/>
      <c r="ST72" s="28"/>
      <c r="SU72" s="28"/>
      <c r="SV72" s="28"/>
      <c r="SW72" s="28"/>
      <c r="SX72" s="28"/>
      <c r="SY72" s="28"/>
      <c r="SZ72" s="28"/>
      <c r="TA72" s="28"/>
      <c r="TB72" s="28"/>
      <c r="TC72" s="28"/>
      <c r="TD72" s="28"/>
      <c r="TE72" s="28"/>
      <c r="TF72" s="28"/>
      <c r="TG72" s="28"/>
      <c r="TH72" s="28"/>
      <c r="TI72" s="28"/>
      <c r="TJ72" s="28"/>
      <c r="TK72" s="28"/>
      <c r="TL72" s="28"/>
      <c r="TM72" s="28"/>
      <c r="TN72" s="28"/>
      <c r="TO72" s="28"/>
      <c r="TP72" s="28"/>
      <c r="TQ72" s="28"/>
      <c r="TR72" s="28"/>
      <c r="TS72" s="28"/>
      <c r="TT72" s="28"/>
      <c r="TU72" s="28"/>
      <c r="TV72" s="28"/>
      <c r="TW72" s="28"/>
      <c r="TX72" s="28"/>
      <c r="TY72" s="28"/>
      <c r="TZ72" s="28"/>
      <c r="UA72" s="28"/>
      <c r="UB72" s="28"/>
      <c r="UC72" s="28"/>
      <c r="UD72" s="28"/>
      <c r="UE72" s="28"/>
      <c r="UF72" s="28"/>
      <c r="UG72" s="28"/>
      <c r="UH72" s="28"/>
      <c r="UI72" s="28"/>
      <c r="UJ72" s="28"/>
      <c r="UK72" s="28"/>
      <c r="UL72" s="28"/>
      <c r="UM72" s="28"/>
      <c r="UN72" s="28"/>
      <c r="UO72" s="28"/>
      <c r="UP72" s="28"/>
      <c r="UQ72" s="28"/>
      <c r="UR72" s="28"/>
      <c r="US72" s="28"/>
      <c r="UT72" s="28"/>
      <c r="UU72" s="28"/>
      <c r="UV72" s="28"/>
      <c r="UW72" s="28"/>
      <c r="UX72" s="28"/>
      <c r="UY72" s="28"/>
      <c r="UZ72" s="28"/>
      <c r="VA72" s="28"/>
      <c r="VB72" s="28"/>
      <c r="VC72" s="28"/>
      <c r="VD72" s="28"/>
      <c r="VE72" s="28"/>
      <c r="VF72" s="28"/>
      <c r="VG72" s="28"/>
      <c r="VH72" s="28"/>
      <c r="VI72" s="28"/>
      <c r="VJ72" s="28"/>
      <c r="VK72" s="28"/>
      <c r="VL72" s="28"/>
      <c r="VM72" s="28"/>
      <c r="VN72" s="28"/>
      <c r="VO72" s="28"/>
      <c r="VP72" s="28"/>
      <c r="VQ72" s="28"/>
      <c r="VR72" s="28"/>
      <c r="VS72" s="28"/>
      <c r="VT72" s="28"/>
      <c r="VU72" s="28"/>
      <c r="VV72" s="28"/>
      <c r="VW72" s="28"/>
      <c r="VX72" s="28"/>
      <c r="VY72" s="28"/>
      <c r="VZ72" s="28"/>
      <c r="WA72" s="28"/>
      <c r="WB72" s="28"/>
      <c r="WC72" s="28"/>
      <c r="WD72" s="28"/>
      <c r="WE72" s="28"/>
      <c r="WF72" s="28"/>
      <c r="WG72" s="28"/>
      <c r="WH72" s="28"/>
      <c r="WI72" s="28"/>
      <c r="WJ72" s="28"/>
      <c r="WK72" s="28"/>
      <c r="WL72" s="28"/>
      <c r="WM72" s="28"/>
      <c r="WN72" s="28"/>
      <c r="WO72" s="28"/>
      <c r="WP72" s="28"/>
      <c r="WQ72" s="28"/>
      <c r="WR72" s="28"/>
      <c r="WS72" s="28"/>
      <c r="WT72" s="28"/>
      <c r="WU72" s="28"/>
      <c r="WV72" s="28"/>
      <c r="WW72" s="28"/>
      <c r="WX72" s="28"/>
      <c r="WY72" s="28"/>
      <c r="WZ72" s="28"/>
      <c r="XA72" s="28"/>
      <c r="XB72" s="28"/>
      <c r="XC72" s="28"/>
      <c r="XD72" s="28"/>
      <c r="XE72" s="28"/>
      <c r="XF72" s="28"/>
      <c r="XG72" s="28"/>
      <c r="XH72" s="28"/>
      <c r="XI72" s="28"/>
      <c r="XJ72" s="28"/>
      <c r="XK72" s="28"/>
      <c r="XL72" s="28"/>
      <c r="XM72" s="28"/>
      <c r="XN72" s="28"/>
      <c r="XO72" s="28"/>
      <c r="XP72" s="28"/>
      <c r="XQ72" s="28"/>
      <c r="XR72" s="28"/>
      <c r="XS72" s="28"/>
      <c r="XT72" s="28"/>
      <c r="XU72" s="28"/>
      <c r="XV72" s="28"/>
      <c r="XW72" s="28"/>
      <c r="XX72" s="28"/>
      <c r="XY72" s="28"/>
      <c r="XZ72" s="28"/>
      <c r="YA72" s="28"/>
      <c r="YB72" s="28"/>
      <c r="YC72" s="28"/>
      <c r="YD72" s="28"/>
      <c r="YE72" s="28"/>
      <c r="YF72" s="28"/>
      <c r="YG72" s="28"/>
      <c r="YH72" s="28"/>
      <c r="YI72" s="28"/>
      <c r="YJ72" s="28"/>
      <c r="YK72" s="28"/>
      <c r="YL72" s="28"/>
      <c r="YM72" s="28"/>
      <c r="YN72" s="28"/>
      <c r="YO72" s="28"/>
      <c r="YP72" s="28"/>
      <c r="YQ72" s="28"/>
      <c r="YR72" s="28"/>
      <c r="YS72" s="28"/>
      <c r="YT72" s="28"/>
      <c r="YU72" s="28"/>
      <c r="YV72" s="28"/>
      <c r="YW72" s="28"/>
      <c r="YX72" s="28"/>
      <c r="YY72" s="28"/>
      <c r="YZ72" s="28"/>
      <c r="ZA72" s="28"/>
      <c r="ZB72" s="28"/>
      <c r="ZC72" s="28"/>
      <c r="ZD72" s="28"/>
      <c r="ZE72" s="28"/>
      <c r="ZF72" s="28"/>
      <c r="ZG72" s="28"/>
      <c r="ZH72" s="28"/>
      <c r="ZI72" s="28"/>
      <c r="ZJ72" s="28"/>
      <c r="ZK72" s="28"/>
      <c r="ZL72" s="28"/>
      <c r="ZM72" s="28"/>
      <c r="ZN72" s="28"/>
      <c r="ZO72" s="28"/>
      <c r="ZP72" s="28"/>
      <c r="ZQ72" s="28"/>
      <c r="ZR72" s="28"/>
      <c r="ZS72" s="28"/>
      <c r="ZT72" s="28"/>
      <c r="ZU72" s="28"/>
      <c r="ZV72" s="28"/>
      <c r="ZW72" s="28"/>
      <c r="ZX72" s="28"/>
      <c r="ZY72" s="28"/>
      <c r="ZZ72" s="28"/>
      <c r="AAA72" s="28"/>
      <c r="AAB72" s="28"/>
      <c r="AAC72" s="28"/>
      <c r="AAD72" s="28"/>
      <c r="AAE72" s="28"/>
      <c r="AAF72" s="28"/>
      <c r="AAG72" s="28"/>
      <c r="AAH72" s="28"/>
      <c r="AAI72" s="28"/>
      <c r="AAJ72" s="28"/>
      <c r="AAK72" s="28"/>
      <c r="AAL72" s="28"/>
      <c r="AAM72" s="28"/>
      <c r="AAN72" s="28"/>
      <c r="AAO72" s="28"/>
      <c r="AAP72" s="28"/>
      <c r="AAQ72" s="28"/>
      <c r="AAR72" s="28"/>
      <c r="AAS72" s="28"/>
      <c r="AAT72" s="28"/>
      <c r="AAU72" s="28"/>
      <c r="AAV72" s="28"/>
      <c r="AAW72" s="28"/>
      <c r="AAX72" s="28"/>
      <c r="AAY72" s="28"/>
      <c r="AAZ72" s="28"/>
      <c r="ABA72" s="28"/>
      <c r="ABB72" s="28"/>
      <c r="ABC72" s="28"/>
      <c r="ABD72" s="28"/>
      <c r="ABE72" s="28"/>
      <c r="ABF72" s="28"/>
      <c r="ABG72" s="28"/>
      <c r="ABH72" s="28"/>
      <c r="ABI72" s="28"/>
      <c r="ABJ72" s="28"/>
      <c r="ABK72" s="28"/>
      <c r="ABL72" s="28"/>
      <c r="ABM72" s="28"/>
      <c r="ABN72" s="28"/>
      <c r="ABO72" s="28"/>
      <c r="ABP72" s="28"/>
      <c r="ABQ72" s="28"/>
      <c r="ABR72" s="28"/>
      <c r="ABS72" s="28"/>
      <c r="ABT72" s="28"/>
      <c r="ABU72" s="28"/>
      <c r="ABV72" s="28"/>
      <c r="ABW72" s="28"/>
      <c r="ABX72" s="28"/>
      <c r="ABY72" s="28"/>
      <c r="ABZ72" s="28"/>
      <c r="ACA72" s="28"/>
      <c r="ACB72" s="28"/>
      <c r="ACC72" s="28"/>
      <c r="ACD72" s="28"/>
      <c r="ACE72" s="28"/>
      <c r="ACF72" s="28"/>
      <c r="ACG72" s="28"/>
      <c r="ACH72" s="28"/>
      <c r="ACI72" s="28"/>
      <c r="ACJ72" s="28"/>
      <c r="ACK72" s="28"/>
      <c r="ACL72" s="28"/>
      <c r="ACM72" s="28"/>
      <c r="ACN72" s="28"/>
      <c r="ACO72" s="28"/>
      <c r="ACP72" s="28"/>
      <c r="ACQ72" s="28"/>
      <c r="ACR72" s="28"/>
      <c r="ACS72" s="28"/>
      <c r="ACT72" s="28"/>
      <c r="ACU72" s="28"/>
      <c r="ACV72" s="28"/>
      <c r="ACW72" s="28"/>
      <c r="ACX72" s="28"/>
      <c r="ACY72" s="28"/>
      <c r="ACZ72" s="28"/>
      <c r="ADA72" s="28"/>
      <c r="ADB72" s="28"/>
      <c r="ADC72" s="28"/>
      <c r="ADD72" s="28"/>
      <c r="ADE72" s="28"/>
      <c r="ADF72" s="28"/>
      <c r="ADG72" s="28"/>
      <c r="ADH72" s="28"/>
      <c r="ADI72" s="28"/>
      <c r="ADJ72" s="28"/>
      <c r="ADK72" s="28"/>
      <c r="ADL72" s="28"/>
      <c r="ADM72" s="28"/>
      <c r="ADN72" s="28"/>
      <c r="ADO72" s="28"/>
      <c r="ADP72" s="28"/>
      <c r="ADQ72" s="28"/>
      <c r="ADR72" s="28"/>
      <c r="ADS72" s="28"/>
      <c r="ADT72" s="28"/>
      <c r="ADU72" s="28"/>
      <c r="ADV72" s="28"/>
      <c r="ADW72" s="28"/>
      <c r="ADX72" s="28"/>
      <c r="ADY72" s="28"/>
      <c r="ADZ72" s="28"/>
      <c r="AEA72" s="28"/>
      <c r="AEB72" s="28"/>
      <c r="AEC72" s="28"/>
      <c r="AED72" s="28"/>
      <c r="AEE72" s="28"/>
      <c r="AEF72" s="28"/>
      <c r="AEG72" s="28"/>
      <c r="AEH72" s="28"/>
      <c r="AEI72" s="28"/>
      <c r="AEJ72" s="28"/>
      <c r="AEK72" s="28"/>
      <c r="AEL72" s="28"/>
      <c r="AEM72" s="28"/>
      <c r="AEN72" s="28"/>
      <c r="AEO72" s="28"/>
      <c r="AEP72" s="28"/>
      <c r="AEQ72" s="28"/>
      <c r="AER72" s="28"/>
      <c r="AES72" s="28"/>
      <c r="AET72" s="28"/>
      <c r="AEU72" s="28"/>
      <c r="AEV72" s="28"/>
      <c r="AEW72" s="28"/>
      <c r="AEX72" s="28"/>
      <c r="AEY72" s="28"/>
      <c r="AEZ72" s="28"/>
      <c r="AFA72" s="28"/>
      <c r="AFB72" s="28"/>
      <c r="AFC72" s="28"/>
      <c r="AFD72" s="28"/>
      <c r="AFE72" s="28"/>
      <c r="AFF72" s="28"/>
      <c r="AFG72" s="28"/>
      <c r="AFH72" s="28"/>
      <c r="AFI72" s="28"/>
      <c r="AFJ72" s="28"/>
      <c r="AFK72" s="28"/>
      <c r="AFL72" s="28"/>
      <c r="AFM72" s="28"/>
      <c r="AFN72" s="28"/>
      <c r="AFO72" s="28"/>
    </row>
    <row r="73" spans="1:847" ht="28.05" customHeight="1">
      <c r="A73" s="457"/>
      <c r="B73" s="44"/>
      <c r="C73" s="488" t="s">
        <v>187</v>
      </c>
      <c r="D73" s="349"/>
      <c r="E73" s="473" t="b">
        <v>0</v>
      </c>
      <c r="F73" s="626">
        <f t="shared" si="10"/>
        <v>0</v>
      </c>
      <c r="G73" s="626">
        <f t="shared" si="11"/>
        <v>0</v>
      </c>
      <c r="H73" s="44" t="s">
        <v>453</v>
      </c>
      <c r="I73" s="542">
        <v>100</v>
      </c>
      <c r="J73" s="502" t="s">
        <v>334</v>
      </c>
      <c r="K73" s="463">
        <f t="shared" si="7"/>
        <v>0</v>
      </c>
      <c r="L73" s="464" t="str">
        <f t="shared" si="8"/>
        <v/>
      </c>
      <c r="M73" s="335">
        <v>-164</v>
      </c>
      <c r="N73" s="246" t="s">
        <v>138</v>
      </c>
      <c r="O73" s="246">
        <f>(G64*0.00687*G73)*M73</f>
        <v>0</v>
      </c>
      <c r="P73" s="245" t="s">
        <v>188</v>
      </c>
      <c r="Q73" s="246">
        <v>-173.1</v>
      </c>
      <c r="R73" s="246" t="s">
        <v>138</v>
      </c>
      <c r="S73" s="246">
        <f>(G64*0.00687*G73)*Q73</f>
        <v>0</v>
      </c>
      <c r="T73" s="246" t="s">
        <v>189</v>
      </c>
      <c r="U73" s="246">
        <v>-255.9</v>
      </c>
      <c r="V73" s="246" t="s">
        <v>138</v>
      </c>
      <c r="W73" s="246">
        <f>(G64*0.00687*G73)*U73</f>
        <v>0</v>
      </c>
      <c r="X73" s="246" t="s">
        <v>190</v>
      </c>
      <c r="Y73" s="256">
        <f>AVERAGE(O73,S73,W73)</f>
        <v>0</v>
      </c>
      <c r="Z73" s="246"/>
      <c r="AA73" s="261">
        <f t="shared" si="9"/>
        <v>0</v>
      </c>
    </row>
    <row r="74" spans="1:847" s="6" customFormat="1" ht="28.05" customHeight="1">
      <c r="A74" s="450"/>
      <c r="B74" s="35"/>
      <c r="C74" s="516"/>
      <c r="D74" s="35"/>
      <c r="E74" s="35"/>
      <c r="F74" s="35"/>
      <c r="G74" s="35"/>
      <c r="H74" s="35"/>
      <c r="I74" s="35"/>
      <c r="J74" s="35"/>
      <c r="K74" s="559"/>
      <c r="L74" s="470"/>
      <c r="M74" s="249"/>
      <c r="N74" s="249"/>
      <c r="O74" s="249"/>
      <c r="P74" s="249"/>
      <c r="Q74" s="249"/>
      <c r="R74" s="249"/>
      <c r="S74" s="249"/>
      <c r="T74" s="249"/>
      <c r="U74" s="249"/>
      <c r="V74" s="249"/>
      <c r="W74" s="249"/>
      <c r="X74" s="249"/>
      <c r="Y74" s="249"/>
      <c r="Z74" s="249"/>
      <c r="AA74" s="249"/>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c r="GU74" s="28"/>
      <c r="GV74" s="28"/>
      <c r="GW74" s="28"/>
      <c r="GX74" s="28"/>
      <c r="GY74" s="28"/>
      <c r="GZ74" s="28"/>
      <c r="HA74" s="28"/>
      <c r="HB74" s="28"/>
      <c r="HC74" s="28"/>
      <c r="HD74" s="28"/>
      <c r="HE74" s="28"/>
      <c r="HF74" s="28"/>
      <c r="HG74" s="28"/>
      <c r="HH74" s="28"/>
      <c r="HI74" s="28"/>
      <c r="HJ74" s="28"/>
      <c r="HK74" s="28"/>
      <c r="HL74" s="28"/>
      <c r="HM74" s="28"/>
      <c r="HN74" s="28"/>
      <c r="HO74" s="28"/>
      <c r="HP74" s="28"/>
      <c r="HQ74" s="28"/>
      <c r="HR74" s="28"/>
      <c r="HS74" s="28"/>
      <c r="HT74" s="28"/>
      <c r="HU74" s="28"/>
      <c r="HV74" s="28"/>
      <c r="HW74" s="28"/>
      <c r="HX74" s="28"/>
      <c r="HY74" s="28"/>
      <c r="HZ74" s="28"/>
      <c r="IA74" s="28"/>
      <c r="IB74" s="28"/>
      <c r="IC74" s="28"/>
      <c r="ID74" s="28"/>
      <c r="IE74" s="28"/>
      <c r="IF74" s="28"/>
      <c r="IG74" s="28"/>
      <c r="IH74" s="28"/>
      <c r="II74" s="28"/>
      <c r="IJ74" s="28"/>
      <c r="IK74" s="28"/>
      <c r="IL74" s="28"/>
      <c r="IM74" s="28"/>
      <c r="IN74" s="28"/>
      <c r="IO74" s="28"/>
      <c r="IP74" s="28"/>
      <c r="IQ74" s="28"/>
      <c r="IR74" s="28"/>
      <c r="IS74" s="28"/>
      <c r="IT74" s="28"/>
      <c r="IU74" s="28"/>
      <c r="IV74" s="28"/>
      <c r="IW74" s="28"/>
      <c r="IX74" s="28"/>
      <c r="IY74" s="28"/>
      <c r="IZ74" s="28"/>
      <c r="JA74" s="28"/>
      <c r="JB74" s="28"/>
      <c r="JC74" s="28"/>
      <c r="JD74" s="28"/>
      <c r="JE74" s="28"/>
      <c r="JF74" s="28"/>
      <c r="JG74" s="28"/>
      <c r="JH74" s="28"/>
      <c r="JI74" s="28"/>
      <c r="JJ74" s="28"/>
      <c r="JK74" s="28"/>
      <c r="JL74" s="28"/>
      <c r="JM74" s="28"/>
      <c r="JN74" s="28"/>
      <c r="JO74" s="28"/>
      <c r="JP74" s="28"/>
      <c r="JQ74" s="28"/>
      <c r="JR74" s="28"/>
      <c r="JS74" s="28"/>
      <c r="JT74" s="28"/>
      <c r="JU74" s="28"/>
      <c r="JV74" s="28"/>
      <c r="JW74" s="28"/>
      <c r="JX74" s="28"/>
      <c r="JY74" s="28"/>
      <c r="JZ74" s="28"/>
      <c r="KA74" s="28"/>
      <c r="KB74" s="28"/>
      <c r="KC74" s="28"/>
      <c r="KD74" s="28"/>
      <c r="KE74" s="28"/>
      <c r="KF74" s="28"/>
      <c r="KG74" s="28"/>
      <c r="KH74" s="28"/>
      <c r="KI74" s="28"/>
      <c r="KJ74" s="28"/>
      <c r="KK74" s="28"/>
      <c r="KL74" s="28"/>
      <c r="KM74" s="28"/>
      <c r="KN74" s="28"/>
      <c r="KO74" s="28"/>
      <c r="KP74" s="28"/>
      <c r="KQ74" s="28"/>
      <c r="KR74" s="28"/>
      <c r="KS74" s="28"/>
      <c r="KT74" s="28"/>
      <c r="KU74" s="28"/>
      <c r="KV74" s="28"/>
      <c r="KW74" s="28"/>
      <c r="KX74" s="28"/>
      <c r="KY74" s="28"/>
      <c r="KZ74" s="28"/>
      <c r="LA74" s="28"/>
      <c r="LB74" s="28"/>
      <c r="LC74" s="28"/>
      <c r="LD74" s="28"/>
      <c r="LE74" s="28"/>
      <c r="LF74" s="28"/>
      <c r="LG74" s="28"/>
      <c r="LH74" s="28"/>
      <c r="LI74" s="28"/>
      <c r="LJ74" s="28"/>
      <c r="LK74" s="28"/>
      <c r="LL74" s="28"/>
      <c r="LM74" s="28"/>
      <c r="LN74" s="28"/>
      <c r="LO74" s="28"/>
      <c r="LP74" s="28"/>
      <c r="LQ74" s="28"/>
      <c r="LR74" s="28"/>
      <c r="LS74" s="28"/>
      <c r="LT74" s="28"/>
      <c r="LU74" s="28"/>
      <c r="LV74" s="28"/>
      <c r="LW74" s="28"/>
      <c r="LX74" s="28"/>
      <c r="LY74" s="28"/>
      <c r="LZ74" s="28"/>
      <c r="MA74" s="28"/>
      <c r="MB74" s="28"/>
      <c r="MC74" s="28"/>
      <c r="MD74" s="28"/>
      <c r="ME74" s="28"/>
      <c r="MF74" s="28"/>
      <c r="MG74" s="28"/>
      <c r="MH74" s="28"/>
      <c r="MI74" s="28"/>
      <c r="MJ74" s="28"/>
      <c r="MK74" s="28"/>
      <c r="ML74" s="28"/>
      <c r="MM74" s="28"/>
      <c r="MN74" s="28"/>
      <c r="MO74" s="28"/>
      <c r="MP74" s="28"/>
      <c r="MQ74" s="28"/>
      <c r="MR74" s="28"/>
      <c r="MS74" s="28"/>
      <c r="MT74" s="28"/>
      <c r="MU74" s="28"/>
      <c r="MV74" s="28"/>
      <c r="MW74" s="28"/>
      <c r="MX74" s="28"/>
      <c r="MY74" s="28"/>
      <c r="MZ74" s="28"/>
      <c r="NA74" s="28"/>
      <c r="NB74" s="28"/>
      <c r="NC74" s="28"/>
      <c r="ND74" s="28"/>
      <c r="NE74" s="28"/>
      <c r="NF74" s="28"/>
      <c r="NG74" s="28"/>
      <c r="NH74" s="28"/>
      <c r="NI74" s="28"/>
      <c r="NJ74" s="28"/>
      <c r="NK74" s="28"/>
      <c r="NL74" s="28"/>
      <c r="NM74" s="28"/>
      <c r="NN74" s="28"/>
      <c r="NO74" s="28"/>
      <c r="NP74" s="28"/>
      <c r="NQ74" s="28"/>
      <c r="NR74" s="28"/>
      <c r="NS74" s="28"/>
      <c r="NT74" s="28"/>
      <c r="NU74" s="28"/>
      <c r="NV74" s="28"/>
      <c r="NW74" s="28"/>
      <c r="NX74" s="28"/>
      <c r="NY74" s="28"/>
      <c r="NZ74" s="28"/>
      <c r="OA74" s="28"/>
      <c r="OB74" s="28"/>
      <c r="OC74" s="28"/>
      <c r="OD74" s="28"/>
      <c r="OE74" s="28"/>
      <c r="OF74" s="28"/>
      <c r="OG74" s="28"/>
      <c r="OH74" s="28"/>
      <c r="OI74" s="28"/>
      <c r="OJ74" s="28"/>
      <c r="OK74" s="28"/>
      <c r="OL74" s="28"/>
      <c r="OM74" s="28"/>
      <c r="ON74" s="28"/>
      <c r="OO74" s="28"/>
      <c r="OP74" s="28"/>
      <c r="OQ74" s="28"/>
      <c r="OR74" s="28"/>
      <c r="OS74" s="28"/>
      <c r="OT74" s="28"/>
      <c r="OU74" s="28"/>
      <c r="OV74" s="28"/>
      <c r="OW74" s="28"/>
      <c r="OX74" s="28"/>
      <c r="OY74" s="28"/>
      <c r="OZ74" s="28"/>
      <c r="PA74" s="28"/>
      <c r="PB74" s="28"/>
      <c r="PC74" s="28"/>
      <c r="PD74" s="28"/>
      <c r="PE74" s="28"/>
      <c r="PF74" s="28"/>
      <c r="PG74" s="28"/>
      <c r="PH74" s="28"/>
      <c r="PI74" s="28"/>
      <c r="PJ74" s="28"/>
      <c r="PK74" s="28"/>
      <c r="PL74" s="28"/>
      <c r="PM74" s="28"/>
      <c r="PN74" s="28"/>
      <c r="PO74" s="28"/>
      <c r="PP74" s="28"/>
      <c r="PQ74" s="28"/>
      <c r="PR74" s="28"/>
      <c r="PS74" s="28"/>
      <c r="PT74" s="28"/>
      <c r="PU74" s="28"/>
      <c r="PV74" s="28"/>
      <c r="PW74" s="28"/>
      <c r="PX74" s="28"/>
      <c r="PY74" s="28"/>
      <c r="PZ74" s="28"/>
      <c r="QA74" s="28"/>
      <c r="QB74" s="28"/>
      <c r="QC74" s="28"/>
      <c r="QD74" s="28"/>
      <c r="QE74" s="28"/>
      <c r="QF74" s="28"/>
      <c r="QG74" s="28"/>
      <c r="QH74" s="28"/>
      <c r="QI74" s="28"/>
      <c r="QJ74" s="28"/>
      <c r="QK74" s="28"/>
      <c r="QL74" s="28"/>
      <c r="QM74" s="28"/>
      <c r="QN74" s="28"/>
      <c r="QO74" s="28"/>
      <c r="QP74" s="28"/>
      <c r="QQ74" s="28"/>
      <c r="QR74" s="28"/>
      <c r="QS74" s="28"/>
      <c r="QT74" s="28"/>
      <c r="QU74" s="28"/>
      <c r="QV74" s="28"/>
      <c r="QW74" s="28"/>
      <c r="QX74" s="28"/>
      <c r="QY74" s="28"/>
      <c r="QZ74" s="28"/>
      <c r="RA74" s="28"/>
      <c r="RB74" s="28"/>
      <c r="RC74" s="28"/>
      <c r="RD74" s="28"/>
      <c r="RE74" s="28"/>
      <c r="RF74" s="28"/>
      <c r="RG74" s="28"/>
      <c r="RH74" s="28"/>
      <c r="RI74" s="28"/>
      <c r="RJ74" s="28"/>
      <c r="RK74" s="28"/>
      <c r="RL74" s="28"/>
      <c r="RM74" s="28"/>
      <c r="RN74" s="28"/>
      <c r="RO74" s="28"/>
      <c r="RP74" s="28"/>
      <c r="RQ74" s="28"/>
      <c r="RR74" s="28"/>
      <c r="RS74" s="28"/>
      <c r="RT74" s="28"/>
      <c r="RU74" s="28"/>
      <c r="RV74" s="28"/>
      <c r="RW74" s="28"/>
      <c r="RX74" s="28"/>
      <c r="RY74" s="28"/>
      <c r="RZ74" s="28"/>
      <c r="SA74" s="28"/>
      <c r="SB74" s="28"/>
      <c r="SC74" s="28"/>
      <c r="SD74" s="28"/>
      <c r="SE74" s="28"/>
      <c r="SF74" s="28"/>
      <c r="SG74" s="28"/>
      <c r="SH74" s="28"/>
      <c r="SI74" s="28"/>
      <c r="SJ74" s="28"/>
      <c r="SK74" s="28"/>
      <c r="SL74" s="28"/>
      <c r="SM74" s="28"/>
      <c r="SN74" s="28"/>
      <c r="SO74" s="28"/>
      <c r="SP74" s="28"/>
      <c r="SQ74" s="28"/>
      <c r="SR74" s="28"/>
      <c r="SS74" s="28"/>
      <c r="ST74" s="28"/>
      <c r="SU74" s="28"/>
      <c r="SV74" s="28"/>
      <c r="SW74" s="28"/>
      <c r="SX74" s="28"/>
      <c r="SY74" s="28"/>
      <c r="SZ74" s="28"/>
      <c r="TA74" s="28"/>
      <c r="TB74" s="28"/>
      <c r="TC74" s="28"/>
      <c r="TD74" s="28"/>
      <c r="TE74" s="28"/>
      <c r="TF74" s="28"/>
      <c r="TG74" s="28"/>
      <c r="TH74" s="28"/>
      <c r="TI74" s="28"/>
      <c r="TJ74" s="28"/>
      <c r="TK74" s="28"/>
      <c r="TL74" s="28"/>
      <c r="TM74" s="28"/>
      <c r="TN74" s="28"/>
      <c r="TO74" s="28"/>
      <c r="TP74" s="28"/>
      <c r="TQ74" s="28"/>
      <c r="TR74" s="28"/>
      <c r="TS74" s="28"/>
      <c r="TT74" s="28"/>
      <c r="TU74" s="28"/>
      <c r="TV74" s="28"/>
      <c r="TW74" s="28"/>
      <c r="TX74" s="28"/>
      <c r="TY74" s="28"/>
      <c r="TZ74" s="28"/>
      <c r="UA74" s="28"/>
      <c r="UB74" s="28"/>
      <c r="UC74" s="28"/>
      <c r="UD74" s="28"/>
      <c r="UE74" s="28"/>
      <c r="UF74" s="28"/>
      <c r="UG74" s="28"/>
      <c r="UH74" s="28"/>
      <c r="UI74" s="28"/>
      <c r="UJ74" s="28"/>
      <c r="UK74" s="28"/>
      <c r="UL74" s="28"/>
      <c r="UM74" s="28"/>
      <c r="UN74" s="28"/>
      <c r="UO74" s="28"/>
      <c r="UP74" s="28"/>
      <c r="UQ74" s="28"/>
      <c r="UR74" s="28"/>
      <c r="US74" s="28"/>
      <c r="UT74" s="28"/>
      <c r="UU74" s="28"/>
      <c r="UV74" s="28"/>
      <c r="UW74" s="28"/>
      <c r="UX74" s="28"/>
      <c r="UY74" s="28"/>
      <c r="UZ74" s="28"/>
      <c r="VA74" s="28"/>
      <c r="VB74" s="28"/>
      <c r="VC74" s="28"/>
      <c r="VD74" s="28"/>
      <c r="VE74" s="28"/>
      <c r="VF74" s="28"/>
      <c r="VG74" s="28"/>
      <c r="VH74" s="28"/>
      <c r="VI74" s="28"/>
      <c r="VJ74" s="28"/>
      <c r="VK74" s="28"/>
      <c r="VL74" s="28"/>
      <c r="VM74" s="28"/>
      <c r="VN74" s="28"/>
      <c r="VO74" s="28"/>
      <c r="VP74" s="28"/>
      <c r="VQ74" s="28"/>
      <c r="VR74" s="28"/>
      <c r="VS74" s="28"/>
      <c r="VT74" s="28"/>
      <c r="VU74" s="28"/>
      <c r="VV74" s="28"/>
      <c r="VW74" s="28"/>
      <c r="VX74" s="28"/>
      <c r="VY74" s="28"/>
      <c r="VZ74" s="28"/>
      <c r="WA74" s="28"/>
      <c r="WB74" s="28"/>
      <c r="WC74" s="28"/>
      <c r="WD74" s="28"/>
      <c r="WE74" s="28"/>
      <c r="WF74" s="28"/>
      <c r="WG74" s="28"/>
      <c r="WH74" s="28"/>
      <c r="WI74" s="28"/>
      <c r="WJ74" s="28"/>
      <c r="WK74" s="28"/>
      <c r="WL74" s="28"/>
      <c r="WM74" s="28"/>
      <c r="WN74" s="28"/>
      <c r="WO74" s="28"/>
      <c r="WP74" s="28"/>
      <c r="WQ74" s="28"/>
      <c r="WR74" s="28"/>
      <c r="WS74" s="28"/>
      <c r="WT74" s="28"/>
      <c r="WU74" s="28"/>
      <c r="WV74" s="28"/>
      <c r="WW74" s="28"/>
      <c r="WX74" s="28"/>
      <c r="WY74" s="28"/>
      <c r="WZ74" s="28"/>
      <c r="XA74" s="28"/>
      <c r="XB74" s="28"/>
      <c r="XC74" s="28"/>
      <c r="XD74" s="28"/>
      <c r="XE74" s="28"/>
      <c r="XF74" s="28"/>
      <c r="XG74" s="28"/>
      <c r="XH74" s="28"/>
      <c r="XI74" s="28"/>
      <c r="XJ74" s="28"/>
      <c r="XK74" s="28"/>
      <c r="XL74" s="28"/>
      <c r="XM74" s="28"/>
      <c r="XN74" s="28"/>
      <c r="XO74" s="28"/>
      <c r="XP74" s="28"/>
      <c r="XQ74" s="28"/>
      <c r="XR74" s="28"/>
      <c r="XS74" s="28"/>
      <c r="XT74" s="28"/>
      <c r="XU74" s="28"/>
      <c r="XV74" s="28"/>
      <c r="XW74" s="28"/>
      <c r="XX74" s="28"/>
      <c r="XY74" s="28"/>
      <c r="XZ74" s="28"/>
      <c r="YA74" s="28"/>
      <c r="YB74" s="28"/>
      <c r="YC74" s="28"/>
      <c r="YD74" s="28"/>
      <c r="YE74" s="28"/>
      <c r="YF74" s="28"/>
      <c r="YG74" s="28"/>
      <c r="YH74" s="28"/>
      <c r="YI74" s="28"/>
      <c r="YJ74" s="28"/>
      <c r="YK74" s="28"/>
      <c r="YL74" s="28"/>
      <c r="YM74" s="28"/>
      <c r="YN74" s="28"/>
      <c r="YO74" s="28"/>
      <c r="YP74" s="28"/>
      <c r="YQ74" s="28"/>
      <c r="YR74" s="28"/>
      <c r="YS74" s="28"/>
      <c r="YT74" s="28"/>
      <c r="YU74" s="28"/>
      <c r="YV74" s="28"/>
      <c r="YW74" s="28"/>
      <c r="YX74" s="28"/>
      <c r="YY74" s="28"/>
      <c r="YZ74" s="28"/>
      <c r="ZA74" s="28"/>
      <c r="ZB74" s="28"/>
      <c r="ZC74" s="28"/>
      <c r="ZD74" s="28"/>
      <c r="ZE74" s="28"/>
      <c r="ZF74" s="28"/>
      <c r="ZG74" s="28"/>
      <c r="ZH74" s="28"/>
      <c r="ZI74" s="28"/>
      <c r="ZJ74" s="28"/>
      <c r="ZK74" s="28"/>
      <c r="ZL74" s="28"/>
      <c r="ZM74" s="28"/>
      <c r="ZN74" s="28"/>
      <c r="ZO74" s="28"/>
      <c r="ZP74" s="28"/>
      <c r="ZQ74" s="28"/>
      <c r="ZR74" s="28"/>
      <c r="ZS74" s="28"/>
      <c r="ZT74" s="28"/>
      <c r="ZU74" s="28"/>
      <c r="ZV74" s="28"/>
      <c r="ZW74" s="28"/>
      <c r="ZX74" s="28"/>
      <c r="ZY74" s="28"/>
      <c r="ZZ74" s="28"/>
      <c r="AAA74" s="28"/>
      <c r="AAB74" s="28"/>
      <c r="AAC74" s="28"/>
      <c r="AAD74" s="28"/>
      <c r="AAE74" s="28"/>
      <c r="AAF74" s="28"/>
      <c r="AAG74" s="28"/>
      <c r="AAH74" s="28"/>
      <c r="AAI74" s="28"/>
      <c r="AAJ74" s="28"/>
      <c r="AAK74" s="28"/>
      <c r="AAL74" s="28"/>
      <c r="AAM74" s="28"/>
      <c r="AAN74" s="28"/>
      <c r="AAO74" s="28"/>
      <c r="AAP74" s="28"/>
      <c r="AAQ74" s="28"/>
      <c r="AAR74" s="28"/>
      <c r="AAS74" s="28"/>
      <c r="AAT74" s="28"/>
      <c r="AAU74" s="28"/>
      <c r="AAV74" s="28"/>
      <c r="AAW74" s="28"/>
      <c r="AAX74" s="28"/>
      <c r="AAY74" s="28"/>
      <c r="AAZ74" s="28"/>
      <c r="ABA74" s="28"/>
      <c r="ABB74" s="28"/>
      <c r="ABC74" s="28"/>
      <c r="ABD74" s="28"/>
      <c r="ABE74" s="28"/>
      <c r="ABF74" s="28"/>
      <c r="ABG74" s="28"/>
      <c r="ABH74" s="28"/>
      <c r="ABI74" s="28"/>
      <c r="ABJ74" s="28"/>
      <c r="ABK74" s="28"/>
      <c r="ABL74" s="28"/>
      <c r="ABM74" s="28"/>
      <c r="ABN74" s="28"/>
      <c r="ABO74" s="28"/>
      <c r="ABP74" s="28"/>
      <c r="ABQ74" s="28"/>
      <c r="ABR74" s="28"/>
      <c r="ABS74" s="28"/>
      <c r="ABT74" s="28"/>
      <c r="ABU74" s="28"/>
      <c r="ABV74" s="28"/>
      <c r="ABW74" s="28"/>
      <c r="ABX74" s="28"/>
      <c r="ABY74" s="28"/>
      <c r="ABZ74" s="28"/>
      <c r="ACA74" s="28"/>
      <c r="ACB74" s="28"/>
      <c r="ACC74" s="28"/>
      <c r="ACD74" s="28"/>
      <c r="ACE74" s="28"/>
      <c r="ACF74" s="28"/>
      <c r="ACG74" s="28"/>
      <c r="ACH74" s="28"/>
      <c r="ACI74" s="28"/>
      <c r="ACJ74" s="28"/>
      <c r="ACK74" s="28"/>
      <c r="ACL74" s="28"/>
      <c r="ACM74" s="28"/>
      <c r="ACN74" s="28"/>
      <c r="ACO74" s="28"/>
      <c r="ACP74" s="28"/>
      <c r="ACQ74" s="28"/>
      <c r="ACR74" s="28"/>
      <c r="ACS74" s="28"/>
      <c r="ACT74" s="28"/>
      <c r="ACU74" s="28"/>
      <c r="ACV74" s="28"/>
      <c r="ACW74" s="28"/>
      <c r="ACX74" s="28"/>
      <c r="ACY74" s="28"/>
      <c r="ACZ74" s="28"/>
      <c r="ADA74" s="28"/>
      <c r="ADB74" s="28"/>
      <c r="ADC74" s="28"/>
      <c r="ADD74" s="28"/>
      <c r="ADE74" s="28"/>
      <c r="ADF74" s="28"/>
      <c r="ADG74" s="28"/>
      <c r="ADH74" s="28"/>
      <c r="ADI74" s="28"/>
      <c r="ADJ74" s="28"/>
      <c r="ADK74" s="28"/>
      <c r="ADL74" s="28"/>
      <c r="ADM74" s="28"/>
      <c r="ADN74" s="28"/>
      <c r="ADO74" s="28"/>
      <c r="ADP74" s="28"/>
      <c r="ADQ74" s="28"/>
      <c r="ADR74" s="28"/>
      <c r="ADS74" s="28"/>
      <c r="ADT74" s="28"/>
      <c r="ADU74" s="28"/>
      <c r="ADV74" s="28"/>
      <c r="ADW74" s="28"/>
      <c r="ADX74" s="28"/>
      <c r="ADY74" s="28"/>
      <c r="ADZ74" s="28"/>
      <c r="AEA74" s="28"/>
      <c r="AEB74" s="28"/>
      <c r="AEC74" s="28"/>
      <c r="AED74" s="28"/>
      <c r="AEE74" s="28"/>
      <c r="AEF74" s="28"/>
      <c r="AEG74" s="28"/>
      <c r="AEH74" s="28"/>
      <c r="AEI74" s="28"/>
      <c r="AEJ74" s="28"/>
      <c r="AEK74" s="28"/>
      <c r="AEL74" s="28"/>
      <c r="AEM74" s="28"/>
      <c r="AEN74" s="28"/>
      <c r="AEO74" s="28"/>
      <c r="AEP74" s="28"/>
      <c r="AEQ74" s="28"/>
      <c r="AER74" s="28"/>
      <c r="AES74" s="28"/>
      <c r="AET74" s="28"/>
      <c r="AEU74" s="28"/>
      <c r="AEV74" s="28"/>
      <c r="AEW74" s="28"/>
      <c r="AEX74" s="28"/>
      <c r="AEY74" s="28"/>
      <c r="AEZ74" s="28"/>
      <c r="AFA74" s="28"/>
      <c r="AFB74" s="28"/>
      <c r="AFC74" s="28"/>
      <c r="AFD74" s="28"/>
      <c r="AFE74" s="28"/>
      <c r="AFF74" s="28"/>
      <c r="AFG74" s="28"/>
      <c r="AFH74" s="28"/>
      <c r="AFI74" s="28"/>
      <c r="AFJ74" s="28"/>
      <c r="AFK74" s="28"/>
      <c r="AFL74" s="28"/>
      <c r="AFM74" s="28"/>
      <c r="AFN74" s="28"/>
      <c r="AFO74" s="28"/>
    </row>
    <row r="75" spans="1:847" ht="28.05" customHeight="1">
      <c r="A75" s="446"/>
      <c r="B75" s="447" t="s">
        <v>408</v>
      </c>
      <c r="C75" s="40"/>
      <c r="D75" s="40"/>
      <c r="E75" s="40"/>
      <c r="F75" s="40"/>
      <c r="G75" s="40"/>
      <c r="H75" s="448"/>
      <c r="I75" s="448"/>
      <c r="J75" s="40"/>
      <c r="K75" s="540"/>
      <c r="L75" s="449"/>
    </row>
    <row r="76" spans="1:847" s="6" customFormat="1" ht="28.05" customHeight="1">
      <c r="A76" s="457"/>
      <c r="B76" s="44"/>
      <c r="C76" s="472" t="s">
        <v>62</v>
      </c>
      <c r="D76" s="349"/>
      <c r="E76" s="473" t="b">
        <v>0</v>
      </c>
      <c r="F76" s="626">
        <f>$I$8*$I76/100</f>
        <v>0</v>
      </c>
      <c r="G76" s="626">
        <f>$G$8*$I76/100</f>
        <v>0</v>
      </c>
      <c r="H76" s="44" t="s">
        <v>453</v>
      </c>
      <c r="I76" s="633">
        <v>100</v>
      </c>
      <c r="J76" s="502" t="s">
        <v>334</v>
      </c>
      <c r="K76" s="463">
        <f t="shared" ref="K76:K81" si="12">$AA76</f>
        <v>0</v>
      </c>
      <c r="L76" s="464" t="str">
        <f t="shared" ref="L76:L84" si="13">IF($E76,K76,"")</f>
        <v/>
      </c>
      <c r="M76" s="337">
        <v>2.69</v>
      </c>
      <c r="N76" s="257" t="s">
        <v>163</v>
      </c>
      <c r="O76" s="256">
        <f>G76*M76</f>
        <v>0</v>
      </c>
      <c r="P76" s="258" t="s">
        <v>162</v>
      </c>
      <c r="Q76" s="256"/>
      <c r="R76" s="256"/>
      <c r="S76" s="256"/>
      <c r="T76" s="257"/>
      <c r="U76" s="256"/>
      <c r="V76" s="256"/>
      <c r="W76" s="256"/>
      <c r="X76" s="257"/>
      <c r="Y76" s="256">
        <f>O76+S76+W76</f>
        <v>0</v>
      </c>
      <c r="Z76" s="256"/>
      <c r="AA76" s="261">
        <f t="shared" ref="AA76:AA83" si="14">Y76-Z76</f>
        <v>0</v>
      </c>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c r="IS76" s="28"/>
      <c r="IT76" s="28"/>
      <c r="IU76" s="28"/>
      <c r="IV76" s="28"/>
      <c r="IW76" s="28"/>
      <c r="IX76" s="28"/>
      <c r="IY76" s="28"/>
      <c r="IZ76" s="28"/>
      <c r="JA76" s="28"/>
      <c r="JB76" s="28"/>
      <c r="JC76" s="28"/>
      <c r="JD76" s="28"/>
      <c r="JE76" s="28"/>
      <c r="JF76" s="28"/>
      <c r="JG76" s="28"/>
      <c r="JH76" s="28"/>
      <c r="JI76" s="28"/>
      <c r="JJ76" s="28"/>
      <c r="JK76" s="28"/>
      <c r="JL76" s="28"/>
      <c r="JM76" s="28"/>
      <c r="JN76" s="28"/>
      <c r="JO76" s="28"/>
      <c r="JP76" s="28"/>
      <c r="JQ76" s="28"/>
      <c r="JR76" s="28"/>
      <c r="JS76" s="28"/>
      <c r="JT76" s="28"/>
      <c r="JU76" s="28"/>
      <c r="JV76" s="28"/>
      <c r="JW76" s="28"/>
      <c r="JX76" s="28"/>
      <c r="JY76" s="28"/>
      <c r="JZ76" s="28"/>
      <c r="KA76" s="28"/>
      <c r="KB76" s="28"/>
      <c r="KC76" s="28"/>
      <c r="KD76" s="28"/>
      <c r="KE76" s="28"/>
      <c r="KF76" s="28"/>
      <c r="KG76" s="28"/>
      <c r="KH76" s="28"/>
      <c r="KI76" s="28"/>
      <c r="KJ76" s="28"/>
      <c r="KK76" s="28"/>
      <c r="KL76" s="28"/>
      <c r="KM76" s="28"/>
      <c r="KN76" s="28"/>
      <c r="KO76" s="28"/>
      <c r="KP76" s="28"/>
      <c r="KQ76" s="28"/>
      <c r="KR76" s="28"/>
      <c r="KS76" s="28"/>
      <c r="KT76" s="28"/>
      <c r="KU76" s="28"/>
      <c r="KV76" s="28"/>
      <c r="KW76" s="28"/>
      <c r="KX76" s="28"/>
      <c r="KY76" s="28"/>
      <c r="KZ76" s="28"/>
      <c r="LA76" s="28"/>
      <c r="LB76" s="28"/>
      <c r="LC76" s="28"/>
      <c r="LD76" s="28"/>
      <c r="LE76" s="28"/>
      <c r="LF76" s="28"/>
      <c r="LG76" s="28"/>
      <c r="LH76" s="28"/>
      <c r="LI76" s="28"/>
      <c r="LJ76" s="28"/>
      <c r="LK76" s="28"/>
      <c r="LL76" s="28"/>
      <c r="LM76" s="28"/>
      <c r="LN76" s="28"/>
      <c r="LO76" s="28"/>
      <c r="LP76" s="28"/>
      <c r="LQ76" s="28"/>
      <c r="LR76" s="28"/>
      <c r="LS76" s="28"/>
      <c r="LT76" s="28"/>
      <c r="LU76" s="28"/>
      <c r="LV76" s="28"/>
      <c r="LW76" s="28"/>
      <c r="LX76" s="28"/>
      <c r="LY76" s="28"/>
      <c r="LZ76" s="28"/>
      <c r="MA76" s="28"/>
      <c r="MB76" s="28"/>
      <c r="MC76" s="28"/>
      <c r="MD76" s="28"/>
      <c r="ME76" s="28"/>
      <c r="MF76" s="28"/>
      <c r="MG76" s="28"/>
      <c r="MH76" s="28"/>
      <c r="MI76" s="28"/>
      <c r="MJ76" s="28"/>
      <c r="MK76" s="28"/>
      <c r="ML76" s="28"/>
      <c r="MM76" s="28"/>
      <c r="MN76" s="28"/>
      <c r="MO76" s="28"/>
      <c r="MP76" s="28"/>
      <c r="MQ76" s="28"/>
      <c r="MR76" s="28"/>
      <c r="MS76" s="28"/>
      <c r="MT76" s="28"/>
      <c r="MU76" s="28"/>
      <c r="MV76" s="28"/>
      <c r="MW76" s="28"/>
      <c r="MX76" s="28"/>
      <c r="MY76" s="28"/>
      <c r="MZ76" s="28"/>
      <c r="NA76" s="28"/>
      <c r="NB76" s="28"/>
      <c r="NC76" s="28"/>
      <c r="ND76" s="28"/>
      <c r="NE76" s="28"/>
      <c r="NF76" s="28"/>
      <c r="NG76" s="28"/>
      <c r="NH76" s="28"/>
      <c r="NI76" s="28"/>
      <c r="NJ76" s="28"/>
      <c r="NK76" s="28"/>
      <c r="NL76" s="28"/>
      <c r="NM76" s="28"/>
      <c r="NN76" s="28"/>
      <c r="NO76" s="28"/>
      <c r="NP76" s="28"/>
      <c r="NQ76" s="28"/>
      <c r="NR76" s="28"/>
      <c r="NS76" s="28"/>
      <c r="NT76" s="28"/>
      <c r="NU76" s="28"/>
      <c r="NV76" s="28"/>
      <c r="NW76" s="28"/>
      <c r="NX76" s="28"/>
      <c r="NY76" s="28"/>
      <c r="NZ76" s="28"/>
      <c r="OA76" s="28"/>
      <c r="OB76" s="28"/>
      <c r="OC76" s="28"/>
      <c r="OD76" s="28"/>
      <c r="OE76" s="28"/>
      <c r="OF76" s="28"/>
      <c r="OG76" s="28"/>
      <c r="OH76" s="28"/>
      <c r="OI76" s="28"/>
      <c r="OJ76" s="28"/>
      <c r="OK76" s="28"/>
      <c r="OL76" s="28"/>
      <c r="OM76" s="28"/>
      <c r="ON76" s="28"/>
      <c r="OO76" s="28"/>
      <c r="OP76" s="28"/>
      <c r="OQ76" s="28"/>
      <c r="OR76" s="28"/>
      <c r="OS76" s="28"/>
      <c r="OT76" s="28"/>
      <c r="OU76" s="28"/>
      <c r="OV76" s="28"/>
      <c r="OW76" s="28"/>
      <c r="OX76" s="28"/>
      <c r="OY76" s="28"/>
      <c r="OZ76" s="28"/>
      <c r="PA76" s="28"/>
      <c r="PB76" s="28"/>
      <c r="PC76" s="28"/>
      <c r="PD76" s="28"/>
      <c r="PE76" s="28"/>
      <c r="PF76" s="28"/>
      <c r="PG76" s="28"/>
      <c r="PH76" s="28"/>
      <c r="PI76" s="28"/>
      <c r="PJ76" s="28"/>
      <c r="PK76" s="28"/>
      <c r="PL76" s="28"/>
      <c r="PM76" s="28"/>
      <c r="PN76" s="28"/>
      <c r="PO76" s="28"/>
      <c r="PP76" s="28"/>
      <c r="PQ76" s="28"/>
      <c r="PR76" s="28"/>
      <c r="PS76" s="28"/>
      <c r="PT76" s="28"/>
      <c r="PU76" s="28"/>
      <c r="PV76" s="28"/>
      <c r="PW76" s="28"/>
      <c r="PX76" s="28"/>
      <c r="PY76" s="28"/>
      <c r="PZ76" s="28"/>
      <c r="QA76" s="28"/>
      <c r="QB76" s="28"/>
      <c r="QC76" s="28"/>
      <c r="QD76" s="28"/>
      <c r="QE76" s="28"/>
      <c r="QF76" s="28"/>
      <c r="QG76" s="28"/>
      <c r="QH76" s="28"/>
      <c r="QI76" s="28"/>
      <c r="QJ76" s="28"/>
      <c r="QK76" s="28"/>
      <c r="QL76" s="28"/>
      <c r="QM76" s="28"/>
      <c r="QN76" s="28"/>
      <c r="QO76" s="28"/>
      <c r="QP76" s="28"/>
      <c r="QQ76" s="28"/>
      <c r="QR76" s="28"/>
      <c r="QS76" s="28"/>
      <c r="QT76" s="28"/>
      <c r="QU76" s="28"/>
      <c r="QV76" s="28"/>
      <c r="QW76" s="28"/>
      <c r="QX76" s="28"/>
      <c r="QY76" s="28"/>
      <c r="QZ76" s="28"/>
      <c r="RA76" s="28"/>
      <c r="RB76" s="28"/>
      <c r="RC76" s="28"/>
      <c r="RD76" s="28"/>
      <c r="RE76" s="28"/>
      <c r="RF76" s="28"/>
      <c r="RG76" s="28"/>
      <c r="RH76" s="28"/>
      <c r="RI76" s="28"/>
      <c r="RJ76" s="28"/>
      <c r="RK76" s="28"/>
      <c r="RL76" s="28"/>
      <c r="RM76" s="28"/>
      <c r="RN76" s="28"/>
      <c r="RO76" s="28"/>
      <c r="RP76" s="28"/>
      <c r="RQ76" s="28"/>
      <c r="RR76" s="28"/>
      <c r="RS76" s="28"/>
      <c r="RT76" s="28"/>
      <c r="RU76" s="28"/>
      <c r="RV76" s="28"/>
      <c r="RW76" s="28"/>
      <c r="RX76" s="28"/>
      <c r="RY76" s="28"/>
      <c r="RZ76" s="28"/>
      <c r="SA76" s="28"/>
      <c r="SB76" s="28"/>
      <c r="SC76" s="28"/>
      <c r="SD76" s="28"/>
      <c r="SE76" s="28"/>
      <c r="SF76" s="28"/>
      <c r="SG76" s="28"/>
      <c r="SH76" s="28"/>
      <c r="SI76" s="28"/>
      <c r="SJ76" s="28"/>
      <c r="SK76" s="28"/>
      <c r="SL76" s="28"/>
      <c r="SM76" s="28"/>
      <c r="SN76" s="28"/>
      <c r="SO76" s="28"/>
      <c r="SP76" s="28"/>
      <c r="SQ76" s="28"/>
      <c r="SR76" s="28"/>
      <c r="SS76" s="28"/>
      <c r="ST76" s="28"/>
      <c r="SU76" s="28"/>
      <c r="SV76" s="28"/>
      <c r="SW76" s="28"/>
      <c r="SX76" s="28"/>
      <c r="SY76" s="28"/>
      <c r="SZ76" s="28"/>
      <c r="TA76" s="28"/>
      <c r="TB76" s="28"/>
      <c r="TC76" s="28"/>
      <c r="TD76" s="28"/>
      <c r="TE76" s="28"/>
      <c r="TF76" s="28"/>
      <c r="TG76" s="28"/>
      <c r="TH76" s="28"/>
      <c r="TI76" s="28"/>
      <c r="TJ76" s="28"/>
      <c r="TK76" s="28"/>
      <c r="TL76" s="28"/>
      <c r="TM76" s="28"/>
      <c r="TN76" s="28"/>
      <c r="TO76" s="28"/>
      <c r="TP76" s="28"/>
      <c r="TQ76" s="28"/>
      <c r="TR76" s="28"/>
      <c r="TS76" s="28"/>
      <c r="TT76" s="28"/>
      <c r="TU76" s="28"/>
      <c r="TV76" s="28"/>
      <c r="TW76" s="28"/>
      <c r="TX76" s="28"/>
      <c r="TY76" s="28"/>
      <c r="TZ76" s="28"/>
      <c r="UA76" s="28"/>
      <c r="UB76" s="28"/>
      <c r="UC76" s="28"/>
      <c r="UD76" s="28"/>
      <c r="UE76" s="28"/>
      <c r="UF76" s="28"/>
      <c r="UG76" s="28"/>
      <c r="UH76" s="28"/>
      <c r="UI76" s="28"/>
      <c r="UJ76" s="28"/>
      <c r="UK76" s="28"/>
      <c r="UL76" s="28"/>
      <c r="UM76" s="28"/>
      <c r="UN76" s="28"/>
      <c r="UO76" s="28"/>
      <c r="UP76" s="28"/>
      <c r="UQ76" s="28"/>
      <c r="UR76" s="28"/>
      <c r="US76" s="28"/>
      <c r="UT76" s="28"/>
      <c r="UU76" s="28"/>
      <c r="UV76" s="28"/>
      <c r="UW76" s="28"/>
      <c r="UX76" s="28"/>
      <c r="UY76" s="28"/>
      <c r="UZ76" s="28"/>
      <c r="VA76" s="28"/>
      <c r="VB76" s="28"/>
      <c r="VC76" s="28"/>
      <c r="VD76" s="28"/>
      <c r="VE76" s="28"/>
      <c r="VF76" s="28"/>
      <c r="VG76" s="28"/>
      <c r="VH76" s="28"/>
      <c r="VI76" s="28"/>
      <c r="VJ76" s="28"/>
      <c r="VK76" s="28"/>
      <c r="VL76" s="28"/>
      <c r="VM76" s="28"/>
      <c r="VN76" s="28"/>
      <c r="VO76" s="28"/>
      <c r="VP76" s="28"/>
      <c r="VQ76" s="28"/>
      <c r="VR76" s="28"/>
      <c r="VS76" s="28"/>
      <c r="VT76" s="28"/>
      <c r="VU76" s="28"/>
      <c r="VV76" s="28"/>
      <c r="VW76" s="28"/>
      <c r="VX76" s="28"/>
      <c r="VY76" s="28"/>
      <c r="VZ76" s="28"/>
      <c r="WA76" s="28"/>
      <c r="WB76" s="28"/>
      <c r="WC76" s="28"/>
      <c r="WD76" s="28"/>
      <c r="WE76" s="28"/>
      <c r="WF76" s="28"/>
      <c r="WG76" s="28"/>
      <c r="WH76" s="28"/>
      <c r="WI76" s="28"/>
      <c r="WJ76" s="28"/>
      <c r="WK76" s="28"/>
      <c r="WL76" s="28"/>
      <c r="WM76" s="28"/>
      <c r="WN76" s="28"/>
      <c r="WO76" s="28"/>
      <c r="WP76" s="28"/>
      <c r="WQ76" s="28"/>
      <c r="WR76" s="28"/>
      <c r="WS76" s="28"/>
      <c r="WT76" s="28"/>
      <c r="WU76" s="28"/>
      <c r="WV76" s="28"/>
      <c r="WW76" s="28"/>
      <c r="WX76" s="28"/>
      <c r="WY76" s="28"/>
      <c r="WZ76" s="28"/>
      <c r="XA76" s="28"/>
      <c r="XB76" s="28"/>
      <c r="XC76" s="28"/>
      <c r="XD76" s="28"/>
      <c r="XE76" s="28"/>
      <c r="XF76" s="28"/>
      <c r="XG76" s="28"/>
      <c r="XH76" s="28"/>
      <c r="XI76" s="28"/>
      <c r="XJ76" s="28"/>
      <c r="XK76" s="28"/>
      <c r="XL76" s="28"/>
      <c r="XM76" s="28"/>
      <c r="XN76" s="28"/>
      <c r="XO76" s="28"/>
      <c r="XP76" s="28"/>
      <c r="XQ76" s="28"/>
      <c r="XR76" s="28"/>
      <c r="XS76" s="28"/>
      <c r="XT76" s="28"/>
      <c r="XU76" s="28"/>
      <c r="XV76" s="28"/>
      <c r="XW76" s="28"/>
      <c r="XX76" s="28"/>
      <c r="XY76" s="28"/>
      <c r="XZ76" s="28"/>
      <c r="YA76" s="28"/>
      <c r="YB76" s="28"/>
      <c r="YC76" s="28"/>
      <c r="YD76" s="28"/>
      <c r="YE76" s="28"/>
      <c r="YF76" s="28"/>
      <c r="YG76" s="28"/>
      <c r="YH76" s="28"/>
      <c r="YI76" s="28"/>
      <c r="YJ76" s="28"/>
      <c r="YK76" s="28"/>
      <c r="YL76" s="28"/>
      <c r="YM76" s="28"/>
      <c r="YN76" s="28"/>
      <c r="YO76" s="28"/>
      <c r="YP76" s="28"/>
      <c r="YQ76" s="28"/>
      <c r="YR76" s="28"/>
      <c r="YS76" s="28"/>
      <c r="YT76" s="28"/>
      <c r="YU76" s="28"/>
      <c r="YV76" s="28"/>
      <c r="YW76" s="28"/>
      <c r="YX76" s="28"/>
      <c r="YY76" s="28"/>
      <c r="YZ76" s="28"/>
      <c r="ZA76" s="28"/>
      <c r="ZB76" s="28"/>
      <c r="ZC76" s="28"/>
      <c r="ZD76" s="28"/>
      <c r="ZE76" s="28"/>
      <c r="ZF76" s="28"/>
      <c r="ZG76" s="28"/>
      <c r="ZH76" s="28"/>
      <c r="ZI76" s="28"/>
      <c r="ZJ76" s="28"/>
      <c r="ZK76" s="28"/>
      <c r="ZL76" s="28"/>
      <c r="ZM76" s="28"/>
      <c r="ZN76" s="28"/>
      <c r="ZO76" s="28"/>
      <c r="ZP76" s="28"/>
      <c r="ZQ76" s="28"/>
      <c r="ZR76" s="28"/>
      <c r="ZS76" s="28"/>
      <c r="ZT76" s="28"/>
      <c r="ZU76" s="28"/>
      <c r="ZV76" s="28"/>
      <c r="ZW76" s="28"/>
      <c r="ZX76" s="28"/>
      <c r="ZY76" s="28"/>
      <c r="ZZ76" s="28"/>
      <c r="AAA76" s="28"/>
      <c r="AAB76" s="28"/>
      <c r="AAC76" s="28"/>
      <c r="AAD76" s="28"/>
      <c r="AAE76" s="28"/>
      <c r="AAF76" s="28"/>
      <c r="AAG76" s="28"/>
      <c r="AAH76" s="28"/>
      <c r="AAI76" s="28"/>
      <c r="AAJ76" s="28"/>
      <c r="AAK76" s="28"/>
      <c r="AAL76" s="28"/>
      <c r="AAM76" s="28"/>
      <c r="AAN76" s="28"/>
      <c r="AAO76" s="28"/>
      <c r="AAP76" s="28"/>
      <c r="AAQ76" s="28"/>
      <c r="AAR76" s="28"/>
      <c r="AAS76" s="28"/>
      <c r="AAT76" s="28"/>
      <c r="AAU76" s="28"/>
      <c r="AAV76" s="28"/>
      <c r="AAW76" s="28"/>
      <c r="AAX76" s="28"/>
      <c r="AAY76" s="28"/>
      <c r="AAZ76" s="28"/>
      <c r="ABA76" s="28"/>
      <c r="ABB76" s="28"/>
      <c r="ABC76" s="28"/>
      <c r="ABD76" s="28"/>
      <c r="ABE76" s="28"/>
      <c r="ABF76" s="28"/>
      <c r="ABG76" s="28"/>
      <c r="ABH76" s="28"/>
      <c r="ABI76" s="28"/>
      <c r="ABJ76" s="28"/>
      <c r="ABK76" s="28"/>
      <c r="ABL76" s="28"/>
      <c r="ABM76" s="28"/>
      <c r="ABN76" s="28"/>
      <c r="ABO76" s="28"/>
      <c r="ABP76" s="28"/>
      <c r="ABQ76" s="28"/>
      <c r="ABR76" s="28"/>
      <c r="ABS76" s="28"/>
      <c r="ABT76" s="28"/>
      <c r="ABU76" s="28"/>
      <c r="ABV76" s="28"/>
      <c r="ABW76" s="28"/>
      <c r="ABX76" s="28"/>
      <c r="ABY76" s="28"/>
      <c r="ABZ76" s="28"/>
      <c r="ACA76" s="28"/>
      <c r="ACB76" s="28"/>
      <c r="ACC76" s="28"/>
      <c r="ACD76" s="28"/>
      <c r="ACE76" s="28"/>
      <c r="ACF76" s="28"/>
      <c r="ACG76" s="28"/>
      <c r="ACH76" s="28"/>
      <c r="ACI76" s="28"/>
      <c r="ACJ76" s="28"/>
      <c r="ACK76" s="28"/>
      <c r="ACL76" s="28"/>
      <c r="ACM76" s="28"/>
      <c r="ACN76" s="28"/>
      <c r="ACO76" s="28"/>
      <c r="ACP76" s="28"/>
      <c r="ACQ76" s="28"/>
      <c r="ACR76" s="28"/>
      <c r="ACS76" s="28"/>
      <c r="ACT76" s="28"/>
      <c r="ACU76" s="28"/>
      <c r="ACV76" s="28"/>
      <c r="ACW76" s="28"/>
      <c r="ACX76" s="28"/>
      <c r="ACY76" s="28"/>
      <c r="ACZ76" s="28"/>
      <c r="ADA76" s="28"/>
      <c r="ADB76" s="28"/>
      <c r="ADC76" s="28"/>
      <c r="ADD76" s="28"/>
      <c r="ADE76" s="28"/>
      <c r="ADF76" s="28"/>
      <c r="ADG76" s="28"/>
      <c r="ADH76" s="28"/>
      <c r="ADI76" s="28"/>
      <c r="ADJ76" s="28"/>
      <c r="ADK76" s="28"/>
      <c r="ADL76" s="28"/>
      <c r="ADM76" s="28"/>
      <c r="ADN76" s="28"/>
      <c r="ADO76" s="28"/>
      <c r="ADP76" s="28"/>
      <c r="ADQ76" s="28"/>
      <c r="ADR76" s="28"/>
      <c r="ADS76" s="28"/>
      <c r="ADT76" s="28"/>
      <c r="ADU76" s="28"/>
      <c r="ADV76" s="28"/>
      <c r="ADW76" s="28"/>
      <c r="ADX76" s="28"/>
      <c r="ADY76" s="28"/>
      <c r="ADZ76" s="28"/>
      <c r="AEA76" s="28"/>
      <c r="AEB76" s="28"/>
      <c r="AEC76" s="28"/>
      <c r="AED76" s="28"/>
      <c r="AEE76" s="28"/>
      <c r="AEF76" s="28"/>
      <c r="AEG76" s="28"/>
      <c r="AEH76" s="28"/>
      <c r="AEI76" s="28"/>
      <c r="AEJ76" s="28"/>
      <c r="AEK76" s="28"/>
      <c r="AEL76" s="28"/>
      <c r="AEM76" s="28"/>
      <c r="AEN76" s="28"/>
      <c r="AEO76" s="28"/>
      <c r="AEP76" s="28"/>
      <c r="AEQ76" s="28"/>
      <c r="AER76" s="28"/>
      <c r="AES76" s="28"/>
      <c r="AET76" s="28"/>
      <c r="AEU76" s="28"/>
      <c r="AEV76" s="28"/>
      <c r="AEW76" s="28"/>
      <c r="AEX76" s="28"/>
      <c r="AEY76" s="28"/>
      <c r="AEZ76" s="28"/>
      <c r="AFA76" s="28"/>
      <c r="AFB76" s="28"/>
      <c r="AFC76" s="28"/>
      <c r="AFD76" s="28"/>
      <c r="AFE76" s="28"/>
      <c r="AFF76" s="28"/>
      <c r="AFG76" s="28"/>
      <c r="AFH76" s="28"/>
      <c r="AFI76" s="28"/>
      <c r="AFJ76" s="28"/>
      <c r="AFK76" s="28"/>
      <c r="AFL76" s="28"/>
      <c r="AFM76" s="28"/>
      <c r="AFN76" s="28"/>
      <c r="AFO76" s="28"/>
    </row>
    <row r="77" spans="1:847" ht="31.05" customHeight="1">
      <c r="A77" s="450"/>
      <c r="B77" s="35"/>
      <c r="C77" s="474" t="s">
        <v>63</v>
      </c>
      <c r="D77" s="350"/>
      <c r="E77" s="452" t="b">
        <v>0</v>
      </c>
      <c r="F77" s="629">
        <f>$I$8*$I77/100</f>
        <v>0</v>
      </c>
      <c r="G77" s="629">
        <f>$G$8*$I77/100</f>
        <v>0</v>
      </c>
      <c r="H77" s="35" t="s">
        <v>453</v>
      </c>
      <c r="I77" s="633">
        <v>100</v>
      </c>
      <c r="J77" s="543" t="s">
        <v>334</v>
      </c>
      <c r="K77" s="456">
        <f t="shared" si="12"/>
        <v>0</v>
      </c>
      <c r="L77" s="422" t="str">
        <f t="shared" si="13"/>
        <v/>
      </c>
      <c r="M77" s="618">
        <v>3.42</v>
      </c>
      <c r="N77" s="264" t="s">
        <v>164</v>
      </c>
      <c r="O77" s="262">
        <f>G77*M77</f>
        <v>0</v>
      </c>
      <c r="P77" s="265" t="s">
        <v>165</v>
      </c>
      <c r="Q77" s="262"/>
      <c r="R77" s="262"/>
      <c r="S77" s="262"/>
      <c r="T77" s="263"/>
      <c r="U77" s="262"/>
      <c r="V77" s="262"/>
      <c r="W77" s="262"/>
      <c r="X77" s="263"/>
      <c r="Y77" s="256">
        <f>O77+S77+W77</f>
        <v>0</v>
      </c>
      <c r="Z77" s="256"/>
      <c r="AA77" s="261">
        <f t="shared" si="14"/>
        <v>0</v>
      </c>
    </row>
    <row r="78" spans="1:847" s="6" customFormat="1" ht="31.05" customHeight="1">
      <c r="A78" s="457"/>
      <c r="B78" s="44"/>
      <c r="C78" s="472" t="s">
        <v>64</v>
      </c>
      <c r="D78" s="349"/>
      <c r="E78" s="473" t="b">
        <v>0</v>
      </c>
      <c r="F78" s="626">
        <f t="shared" ref="F78:F84" si="15">$I$8*$I78/100</f>
        <v>0</v>
      </c>
      <c r="G78" s="626">
        <f t="shared" ref="G78:G84" si="16">$G$8*$I78/100</f>
        <v>0</v>
      </c>
      <c r="H78" s="44" t="s">
        <v>453</v>
      </c>
      <c r="I78" s="633">
        <v>100</v>
      </c>
      <c r="J78" s="502" t="s">
        <v>334</v>
      </c>
      <c r="K78" s="463">
        <f t="shared" si="12"/>
        <v>0</v>
      </c>
      <c r="L78" s="464" t="str">
        <f t="shared" si="13"/>
        <v/>
      </c>
      <c r="M78" s="337">
        <v>7.39</v>
      </c>
      <c r="N78" s="257" t="s">
        <v>166</v>
      </c>
      <c r="O78" s="256">
        <f>G78*M78</f>
        <v>0</v>
      </c>
      <c r="P78" s="275" t="s">
        <v>167</v>
      </c>
      <c r="Q78" s="256"/>
      <c r="R78" s="256"/>
      <c r="S78" s="256"/>
      <c r="T78" s="257"/>
      <c r="U78" s="256"/>
      <c r="V78" s="256"/>
      <c r="W78" s="256"/>
      <c r="X78" s="257"/>
      <c r="Y78" s="256">
        <f>O78+S78+W78</f>
        <v>0</v>
      </c>
      <c r="Z78" s="256"/>
      <c r="AA78" s="276">
        <f t="shared" si="14"/>
        <v>0</v>
      </c>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c r="IS78" s="28"/>
      <c r="IT78" s="28"/>
      <c r="IU78" s="28"/>
      <c r="IV78" s="28"/>
      <c r="IW78" s="28"/>
      <c r="IX78" s="28"/>
      <c r="IY78" s="28"/>
      <c r="IZ78" s="28"/>
      <c r="JA78" s="28"/>
      <c r="JB78" s="28"/>
      <c r="JC78" s="28"/>
      <c r="JD78" s="28"/>
      <c r="JE78" s="28"/>
      <c r="JF78" s="28"/>
      <c r="JG78" s="28"/>
      <c r="JH78" s="28"/>
      <c r="JI78" s="28"/>
      <c r="JJ78" s="28"/>
      <c r="JK78" s="28"/>
      <c r="JL78" s="28"/>
      <c r="JM78" s="28"/>
      <c r="JN78" s="28"/>
      <c r="JO78" s="28"/>
      <c r="JP78" s="28"/>
      <c r="JQ78" s="28"/>
      <c r="JR78" s="28"/>
      <c r="JS78" s="28"/>
      <c r="JT78" s="28"/>
      <c r="JU78" s="28"/>
      <c r="JV78" s="28"/>
      <c r="JW78" s="28"/>
      <c r="JX78" s="28"/>
      <c r="JY78" s="28"/>
      <c r="JZ78" s="28"/>
      <c r="KA78" s="28"/>
      <c r="KB78" s="28"/>
      <c r="KC78" s="28"/>
      <c r="KD78" s="28"/>
      <c r="KE78" s="28"/>
      <c r="KF78" s="28"/>
      <c r="KG78" s="28"/>
      <c r="KH78" s="28"/>
      <c r="KI78" s="28"/>
      <c r="KJ78" s="28"/>
      <c r="KK78" s="28"/>
      <c r="KL78" s="28"/>
      <c r="KM78" s="28"/>
      <c r="KN78" s="28"/>
      <c r="KO78" s="28"/>
      <c r="KP78" s="28"/>
      <c r="KQ78" s="28"/>
      <c r="KR78" s="28"/>
      <c r="KS78" s="28"/>
      <c r="KT78" s="28"/>
      <c r="KU78" s="28"/>
      <c r="KV78" s="28"/>
      <c r="KW78" s="28"/>
      <c r="KX78" s="28"/>
      <c r="KY78" s="28"/>
      <c r="KZ78" s="28"/>
      <c r="LA78" s="28"/>
      <c r="LB78" s="28"/>
      <c r="LC78" s="28"/>
      <c r="LD78" s="28"/>
      <c r="LE78" s="28"/>
      <c r="LF78" s="28"/>
      <c r="LG78" s="28"/>
      <c r="LH78" s="28"/>
      <c r="LI78" s="28"/>
      <c r="LJ78" s="28"/>
      <c r="LK78" s="28"/>
      <c r="LL78" s="28"/>
      <c r="LM78" s="28"/>
      <c r="LN78" s="28"/>
      <c r="LO78" s="28"/>
      <c r="LP78" s="28"/>
      <c r="LQ78" s="28"/>
      <c r="LR78" s="28"/>
      <c r="LS78" s="28"/>
      <c r="LT78" s="28"/>
      <c r="LU78" s="28"/>
      <c r="LV78" s="28"/>
      <c r="LW78" s="28"/>
      <c r="LX78" s="28"/>
      <c r="LY78" s="28"/>
      <c r="LZ78" s="28"/>
      <c r="MA78" s="28"/>
      <c r="MB78" s="28"/>
      <c r="MC78" s="28"/>
      <c r="MD78" s="28"/>
      <c r="ME78" s="28"/>
      <c r="MF78" s="28"/>
      <c r="MG78" s="28"/>
      <c r="MH78" s="28"/>
      <c r="MI78" s="28"/>
      <c r="MJ78" s="28"/>
      <c r="MK78" s="28"/>
      <c r="ML78" s="28"/>
      <c r="MM78" s="28"/>
      <c r="MN78" s="28"/>
      <c r="MO78" s="28"/>
      <c r="MP78" s="28"/>
      <c r="MQ78" s="28"/>
      <c r="MR78" s="28"/>
      <c r="MS78" s="28"/>
      <c r="MT78" s="28"/>
      <c r="MU78" s="28"/>
      <c r="MV78" s="28"/>
      <c r="MW78" s="28"/>
      <c r="MX78" s="28"/>
      <c r="MY78" s="28"/>
      <c r="MZ78" s="28"/>
      <c r="NA78" s="28"/>
      <c r="NB78" s="28"/>
      <c r="NC78" s="28"/>
      <c r="ND78" s="28"/>
      <c r="NE78" s="28"/>
      <c r="NF78" s="28"/>
      <c r="NG78" s="28"/>
      <c r="NH78" s="28"/>
      <c r="NI78" s="28"/>
      <c r="NJ78" s="28"/>
      <c r="NK78" s="28"/>
      <c r="NL78" s="28"/>
      <c r="NM78" s="28"/>
      <c r="NN78" s="28"/>
      <c r="NO78" s="28"/>
      <c r="NP78" s="28"/>
      <c r="NQ78" s="28"/>
      <c r="NR78" s="28"/>
      <c r="NS78" s="28"/>
      <c r="NT78" s="28"/>
      <c r="NU78" s="28"/>
      <c r="NV78" s="28"/>
      <c r="NW78" s="28"/>
      <c r="NX78" s="28"/>
      <c r="NY78" s="28"/>
      <c r="NZ78" s="28"/>
      <c r="OA78" s="28"/>
      <c r="OB78" s="28"/>
      <c r="OC78" s="28"/>
      <c r="OD78" s="28"/>
      <c r="OE78" s="28"/>
      <c r="OF78" s="28"/>
      <c r="OG78" s="28"/>
      <c r="OH78" s="28"/>
      <c r="OI78" s="28"/>
      <c r="OJ78" s="28"/>
      <c r="OK78" s="28"/>
      <c r="OL78" s="28"/>
      <c r="OM78" s="28"/>
      <c r="ON78" s="28"/>
      <c r="OO78" s="28"/>
      <c r="OP78" s="28"/>
      <c r="OQ78" s="28"/>
      <c r="OR78" s="28"/>
      <c r="OS78" s="28"/>
      <c r="OT78" s="28"/>
      <c r="OU78" s="28"/>
      <c r="OV78" s="28"/>
      <c r="OW78" s="28"/>
      <c r="OX78" s="28"/>
      <c r="OY78" s="28"/>
      <c r="OZ78" s="28"/>
      <c r="PA78" s="28"/>
      <c r="PB78" s="28"/>
      <c r="PC78" s="28"/>
      <c r="PD78" s="28"/>
      <c r="PE78" s="28"/>
      <c r="PF78" s="28"/>
      <c r="PG78" s="28"/>
      <c r="PH78" s="28"/>
      <c r="PI78" s="28"/>
      <c r="PJ78" s="28"/>
      <c r="PK78" s="28"/>
      <c r="PL78" s="28"/>
      <c r="PM78" s="28"/>
      <c r="PN78" s="28"/>
      <c r="PO78" s="28"/>
      <c r="PP78" s="28"/>
      <c r="PQ78" s="28"/>
      <c r="PR78" s="28"/>
      <c r="PS78" s="28"/>
      <c r="PT78" s="28"/>
      <c r="PU78" s="28"/>
      <c r="PV78" s="28"/>
      <c r="PW78" s="28"/>
      <c r="PX78" s="28"/>
      <c r="PY78" s="28"/>
      <c r="PZ78" s="28"/>
      <c r="QA78" s="28"/>
      <c r="QB78" s="28"/>
      <c r="QC78" s="28"/>
      <c r="QD78" s="28"/>
      <c r="QE78" s="28"/>
      <c r="QF78" s="28"/>
      <c r="QG78" s="28"/>
      <c r="QH78" s="28"/>
      <c r="QI78" s="28"/>
      <c r="QJ78" s="28"/>
      <c r="QK78" s="28"/>
      <c r="QL78" s="28"/>
      <c r="QM78" s="28"/>
      <c r="QN78" s="28"/>
      <c r="QO78" s="28"/>
      <c r="QP78" s="28"/>
      <c r="QQ78" s="28"/>
      <c r="QR78" s="28"/>
      <c r="QS78" s="28"/>
      <c r="QT78" s="28"/>
      <c r="QU78" s="28"/>
      <c r="QV78" s="28"/>
      <c r="QW78" s="28"/>
      <c r="QX78" s="28"/>
      <c r="QY78" s="28"/>
      <c r="QZ78" s="28"/>
      <c r="RA78" s="28"/>
      <c r="RB78" s="28"/>
      <c r="RC78" s="28"/>
      <c r="RD78" s="28"/>
      <c r="RE78" s="28"/>
      <c r="RF78" s="28"/>
      <c r="RG78" s="28"/>
      <c r="RH78" s="28"/>
      <c r="RI78" s="28"/>
      <c r="RJ78" s="28"/>
      <c r="RK78" s="28"/>
      <c r="RL78" s="28"/>
      <c r="RM78" s="28"/>
      <c r="RN78" s="28"/>
      <c r="RO78" s="28"/>
      <c r="RP78" s="28"/>
      <c r="RQ78" s="28"/>
      <c r="RR78" s="28"/>
      <c r="RS78" s="28"/>
      <c r="RT78" s="28"/>
      <c r="RU78" s="28"/>
      <c r="RV78" s="28"/>
      <c r="RW78" s="28"/>
      <c r="RX78" s="28"/>
      <c r="RY78" s="28"/>
      <c r="RZ78" s="28"/>
      <c r="SA78" s="28"/>
      <c r="SB78" s="28"/>
      <c r="SC78" s="28"/>
      <c r="SD78" s="28"/>
      <c r="SE78" s="28"/>
      <c r="SF78" s="28"/>
      <c r="SG78" s="28"/>
      <c r="SH78" s="28"/>
      <c r="SI78" s="28"/>
      <c r="SJ78" s="28"/>
      <c r="SK78" s="28"/>
      <c r="SL78" s="28"/>
      <c r="SM78" s="28"/>
      <c r="SN78" s="28"/>
      <c r="SO78" s="28"/>
      <c r="SP78" s="28"/>
      <c r="SQ78" s="28"/>
      <c r="SR78" s="28"/>
      <c r="SS78" s="28"/>
      <c r="ST78" s="28"/>
      <c r="SU78" s="28"/>
      <c r="SV78" s="28"/>
      <c r="SW78" s="28"/>
      <c r="SX78" s="28"/>
      <c r="SY78" s="28"/>
      <c r="SZ78" s="28"/>
      <c r="TA78" s="28"/>
      <c r="TB78" s="28"/>
      <c r="TC78" s="28"/>
      <c r="TD78" s="28"/>
      <c r="TE78" s="28"/>
      <c r="TF78" s="28"/>
      <c r="TG78" s="28"/>
      <c r="TH78" s="28"/>
      <c r="TI78" s="28"/>
      <c r="TJ78" s="28"/>
      <c r="TK78" s="28"/>
      <c r="TL78" s="28"/>
      <c r="TM78" s="28"/>
      <c r="TN78" s="28"/>
      <c r="TO78" s="28"/>
      <c r="TP78" s="28"/>
      <c r="TQ78" s="28"/>
      <c r="TR78" s="28"/>
      <c r="TS78" s="28"/>
      <c r="TT78" s="28"/>
      <c r="TU78" s="28"/>
      <c r="TV78" s="28"/>
      <c r="TW78" s="28"/>
      <c r="TX78" s="28"/>
      <c r="TY78" s="28"/>
      <c r="TZ78" s="28"/>
      <c r="UA78" s="28"/>
      <c r="UB78" s="28"/>
      <c r="UC78" s="28"/>
      <c r="UD78" s="28"/>
      <c r="UE78" s="28"/>
      <c r="UF78" s="28"/>
      <c r="UG78" s="28"/>
      <c r="UH78" s="28"/>
      <c r="UI78" s="28"/>
      <c r="UJ78" s="28"/>
      <c r="UK78" s="28"/>
      <c r="UL78" s="28"/>
      <c r="UM78" s="28"/>
      <c r="UN78" s="28"/>
      <c r="UO78" s="28"/>
      <c r="UP78" s="28"/>
      <c r="UQ78" s="28"/>
      <c r="UR78" s="28"/>
      <c r="US78" s="28"/>
      <c r="UT78" s="28"/>
      <c r="UU78" s="28"/>
      <c r="UV78" s="28"/>
      <c r="UW78" s="28"/>
      <c r="UX78" s="28"/>
      <c r="UY78" s="28"/>
      <c r="UZ78" s="28"/>
      <c r="VA78" s="28"/>
      <c r="VB78" s="28"/>
      <c r="VC78" s="28"/>
      <c r="VD78" s="28"/>
      <c r="VE78" s="28"/>
      <c r="VF78" s="28"/>
      <c r="VG78" s="28"/>
      <c r="VH78" s="28"/>
      <c r="VI78" s="28"/>
      <c r="VJ78" s="28"/>
      <c r="VK78" s="28"/>
      <c r="VL78" s="28"/>
      <c r="VM78" s="28"/>
      <c r="VN78" s="28"/>
      <c r="VO78" s="28"/>
      <c r="VP78" s="28"/>
      <c r="VQ78" s="28"/>
      <c r="VR78" s="28"/>
      <c r="VS78" s="28"/>
      <c r="VT78" s="28"/>
      <c r="VU78" s="28"/>
      <c r="VV78" s="28"/>
      <c r="VW78" s="28"/>
      <c r="VX78" s="28"/>
      <c r="VY78" s="28"/>
      <c r="VZ78" s="28"/>
      <c r="WA78" s="28"/>
      <c r="WB78" s="28"/>
      <c r="WC78" s="28"/>
      <c r="WD78" s="28"/>
      <c r="WE78" s="28"/>
      <c r="WF78" s="28"/>
      <c r="WG78" s="28"/>
      <c r="WH78" s="28"/>
      <c r="WI78" s="28"/>
      <c r="WJ78" s="28"/>
      <c r="WK78" s="28"/>
      <c r="WL78" s="28"/>
      <c r="WM78" s="28"/>
      <c r="WN78" s="28"/>
      <c r="WO78" s="28"/>
      <c r="WP78" s="28"/>
      <c r="WQ78" s="28"/>
      <c r="WR78" s="28"/>
      <c r="WS78" s="28"/>
      <c r="WT78" s="28"/>
      <c r="WU78" s="28"/>
      <c r="WV78" s="28"/>
      <c r="WW78" s="28"/>
      <c r="WX78" s="28"/>
      <c r="WY78" s="28"/>
      <c r="WZ78" s="28"/>
      <c r="XA78" s="28"/>
      <c r="XB78" s="28"/>
      <c r="XC78" s="28"/>
      <c r="XD78" s="28"/>
      <c r="XE78" s="28"/>
      <c r="XF78" s="28"/>
      <c r="XG78" s="28"/>
      <c r="XH78" s="28"/>
      <c r="XI78" s="28"/>
      <c r="XJ78" s="28"/>
      <c r="XK78" s="28"/>
      <c r="XL78" s="28"/>
      <c r="XM78" s="28"/>
      <c r="XN78" s="28"/>
      <c r="XO78" s="28"/>
      <c r="XP78" s="28"/>
      <c r="XQ78" s="28"/>
      <c r="XR78" s="28"/>
      <c r="XS78" s="28"/>
      <c r="XT78" s="28"/>
      <c r="XU78" s="28"/>
      <c r="XV78" s="28"/>
      <c r="XW78" s="28"/>
      <c r="XX78" s="28"/>
      <c r="XY78" s="28"/>
      <c r="XZ78" s="28"/>
      <c r="YA78" s="28"/>
      <c r="YB78" s="28"/>
      <c r="YC78" s="28"/>
      <c r="YD78" s="28"/>
      <c r="YE78" s="28"/>
      <c r="YF78" s="28"/>
      <c r="YG78" s="28"/>
      <c r="YH78" s="28"/>
      <c r="YI78" s="28"/>
      <c r="YJ78" s="28"/>
      <c r="YK78" s="28"/>
      <c r="YL78" s="28"/>
      <c r="YM78" s="28"/>
      <c r="YN78" s="28"/>
      <c r="YO78" s="28"/>
      <c r="YP78" s="28"/>
      <c r="YQ78" s="28"/>
      <c r="YR78" s="28"/>
      <c r="YS78" s="28"/>
      <c r="YT78" s="28"/>
      <c r="YU78" s="28"/>
      <c r="YV78" s="28"/>
      <c r="YW78" s="28"/>
      <c r="YX78" s="28"/>
      <c r="YY78" s="28"/>
      <c r="YZ78" s="28"/>
      <c r="ZA78" s="28"/>
      <c r="ZB78" s="28"/>
      <c r="ZC78" s="28"/>
      <c r="ZD78" s="28"/>
      <c r="ZE78" s="28"/>
      <c r="ZF78" s="28"/>
      <c r="ZG78" s="28"/>
      <c r="ZH78" s="28"/>
      <c r="ZI78" s="28"/>
      <c r="ZJ78" s="28"/>
      <c r="ZK78" s="28"/>
      <c r="ZL78" s="28"/>
      <c r="ZM78" s="28"/>
      <c r="ZN78" s="28"/>
      <c r="ZO78" s="28"/>
      <c r="ZP78" s="28"/>
      <c r="ZQ78" s="28"/>
      <c r="ZR78" s="28"/>
      <c r="ZS78" s="28"/>
      <c r="ZT78" s="28"/>
      <c r="ZU78" s="28"/>
      <c r="ZV78" s="28"/>
      <c r="ZW78" s="28"/>
      <c r="ZX78" s="28"/>
      <c r="ZY78" s="28"/>
      <c r="ZZ78" s="28"/>
      <c r="AAA78" s="28"/>
      <c r="AAB78" s="28"/>
      <c r="AAC78" s="28"/>
      <c r="AAD78" s="28"/>
      <c r="AAE78" s="28"/>
      <c r="AAF78" s="28"/>
      <c r="AAG78" s="28"/>
      <c r="AAH78" s="28"/>
      <c r="AAI78" s="28"/>
      <c r="AAJ78" s="28"/>
      <c r="AAK78" s="28"/>
      <c r="AAL78" s="28"/>
      <c r="AAM78" s="28"/>
      <c r="AAN78" s="28"/>
      <c r="AAO78" s="28"/>
      <c r="AAP78" s="28"/>
      <c r="AAQ78" s="28"/>
      <c r="AAR78" s="28"/>
      <c r="AAS78" s="28"/>
      <c r="AAT78" s="28"/>
      <c r="AAU78" s="28"/>
      <c r="AAV78" s="28"/>
      <c r="AAW78" s="28"/>
      <c r="AAX78" s="28"/>
      <c r="AAY78" s="28"/>
      <c r="AAZ78" s="28"/>
      <c r="ABA78" s="28"/>
      <c r="ABB78" s="28"/>
      <c r="ABC78" s="28"/>
      <c r="ABD78" s="28"/>
      <c r="ABE78" s="28"/>
      <c r="ABF78" s="28"/>
      <c r="ABG78" s="28"/>
      <c r="ABH78" s="28"/>
      <c r="ABI78" s="28"/>
      <c r="ABJ78" s="28"/>
      <c r="ABK78" s="28"/>
      <c r="ABL78" s="28"/>
      <c r="ABM78" s="28"/>
      <c r="ABN78" s="28"/>
      <c r="ABO78" s="28"/>
      <c r="ABP78" s="28"/>
      <c r="ABQ78" s="28"/>
      <c r="ABR78" s="28"/>
      <c r="ABS78" s="28"/>
      <c r="ABT78" s="28"/>
      <c r="ABU78" s="28"/>
      <c r="ABV78" s="28"/>
      <c r="ABW78" s="28"/>
      <c r="ABX78" s="28"/>
      <c r="ABY78" s="28"/>
      <c r="ABZ78" s="28"/>
      <c r="ACA78" s="28"/>
      <c r="ACB78" s="28"/>
      <c r="ACC78" s="28"/>
      <c r="ACD78" s="28"/>
      <c r="ACE78" s="28"/>
      <c r="ACF78" s="28"/>
      <c r="ACG78" s="28"/>
      <c r="ACH78" s="28"/>
      <c r="ACI78" s="28"/>
      <c r="ACJ78" s="28"/>
      <c r="ACK78" s="28"/>
      <c r="ACL78" s="28"/>
      <c r="ACM78" s="28"/>
      <c r="ACN78" s="28"/>
      <c r="ACO78" s="28"/>
      <c r="ACP78" s="28"/>
      <c r="ACQ78" s="28"/>
      <c r="ACR78" s="28"/>
      <c r="ACS78" s="28"/>
      <c r="ACT78" s="28"/>
      <c r="ACU78" s="28"/>
      <c r="ACV78" s="28"/>
      <c r="ACW78" s="28"/>
      <c r="ACX78" s="28"/>
      <c r="ACY78" s="28"/>
      <c r="ACZ78" s="28"/>
      <c r="ADA78" s="28"/>
      <c r="ADB78" s="28"/>
      <c r="ADC78" s="28"/>
      <c r="ADD78" s="28"/>
      <c r="ADE78" s="28"/>
      <c r="ADF78" s="28"/>
      <c r="ADG78" s="28"/>
      <c r="ADH78" s="28"/>
      <c r="ADI78" s="28"/>
      <c r="ADJ78" s="28"/>
      <c r="ADK78" s="28"/>
      <c r="ADL78" s="28"/>
      <c r="ADM78" s="28"/>
      <c r="ADN78" s="28"/>
      <c r="ADO78" s="28"/>
      <c r="ADP78" s="28"/>
      <c r="ADQ78" s="28"/>
      <c r="ADR78" s="28"/>
      <c r="ADS78" s="28"/>
      <c r="ADT78" s="28"/>
      <c r="ADU78" s="28"/>
      <c r="ADV78" s="28"/>
      <c r="ADW78" s="28"/>
      <c r="ADX78" s="28"/>
      <c r="ADY78" s="28"/>
      <c r="ADZ78" s="28"/>
      <c r="AEA78" s="28"/>
      <c r="AEB78" s="28"/>
      <c r="AEC78" s="28"/>
      <c r="AED78" s="28"/>
      <c r="AEE78" s="28"/>
      <c r="AEF78" s="28"/>
      <c r="AEG78" s="28"/>
      <c r="AEH78" s="28"/>
      <c r="AEI78" s="28"/>
      <c r="AEJ78" s="28"/>
      <c r="AEK78" s="28"/>
      <c r="AEL78" s="28"/>
      <c r="AEM78" s="28"/>
      <c r="AEN78" s="28"/>
      <c r="AEO78" s="28"/>
      <c r="AEP78" s="28"/>
      <c r="AEQ78" s="28"/>
      <c r="AER78" s="28"/>
      <c r="AES78" s="28"/>
      <c r="AET78" s="28"/>
      <c r="AEU78" s="28"/>
      <c r="AEV78" s="28"/>
      <c r="AEW78" s="28"/>
      <c r="AEX78" s="28"/>
      <c r="AEY78" s="28"/>
      <c r="AEZ78" s="28"/>
      <c r="AFA78" s="28"/>
      <c r="AFB78" s="28"/>
      <c r="AFC78" s="28"/>
      <c r="AFD78" s="28"/>
      <c r="AFE78" s="28"/>
      <c r="AFF78" s="28"/>
      <c r="AFG78" s="28"/>
      <c r="AFH78" s="28"/>
      <c r="AFI78" s="28"/>
      <c r="AFJ78" s="28"/>
      <c r="AFK78" s="28"/>
      <c r="AFL78" s="28"/>
      <c r="AFM78" s="28"/>
      <c r="AFN78" s="28"/>
      <c r="AFO78" s="28"/>
    </row>
    <row r="79" spans="1:847" ht="31.05" customHeight="1">
      <c r="A79" s="450"/>
      <c r="B79" s="35"/>
      <c r="C79" s="526" t="s">
        <v>287</v>
      </c>
      <c r="D79" s="350"/>
      <c r="E79" s="452" t="b">
        <v>0</v>
      </c>
      <c r="F79" s="629">
        <f t="shared" si="15"/>
        <v>0</v>
      </c>
      <c r="G79" s="629">
        <f t="shared" si="16"/>
        <v>0</v>
      </c>
      <c r="H79" s="35" t="s">
        <v>453</v>
      </c>
      <c r="I79" s="633">
        <v>100</v>
      </c>
      <c r="J79" s="543" t="s">
        <v>334</v>
      </c>
      <c r="K79" s="456">
        <f t="shared" si="12"/>
        <v>0</v>
      </c>
      <c r="L79" s="422" t="str">
        <f t="shared" si="13"/>
        <v/>
      </c>
      <c r="M79" s="618">
        <v>72.64</v>
      </c>
      <c r="N79" s="262" t="s">
        <v>138</v>
      </c>
      <c r="O79" s="262">
        <f>G79*0.0127*M79</f>
        <v>0</v>
      </c>
      <c r="P79" s="264" t="s">
        <v>147</v>
      </c>
      <c r="Q79" s="259">
        <v>74.02</v>
      </c>
      <c r="R79" s="259" t="s">
        <v>138</v>
      </c>
      <c r="S79" s="259">
        <f>G79*0.0127*Q79</f>
        <v>0</v>
      </c>
      <c r="T79" s="260" t="s">
        <v>374</v>
      </c>
      <c r="U79" s="259">
        <v>70.97</v>
      </c>
      <c r="V79" s="259" t="s">
        <v>138</v>
      </c>
      <c r="W79" s="259">
        <f>G79*0.0127*U79</f>
        <v>0</v>
      </c>
      <c r="X79" s="260" t="s">
        <v>375</v>
      </c>
      <c r="Y79" s="256">
        <f t="shared" ref="Y79:Y84" si="17">AVERAGE(O79,S79,W79)</f>
        <v>0</v>
      </c>
      <c r="Z79" s="256"/>
      <c r="AA79" s="256">
        <f t="shared" si="14"/>
        <v>0</v>
      </c>
    </row>
    <row r="80" spans="1:847" s="6" customFormat="1" ht="31.05" customHeight="1">
      <c r="A80" s="457"/>
      <c r="B80" s="44"/>
      <c r="C80" s="500" t="s">
        <v>350</v>
      </c>
      <c r="D80" s="349"/>
      <c r="E80" s="473" t="b">
        <v>0</v>
      </c>
      <c r="F80" s="626">
        <f t="shared" si="15"/>
        <v>0</v>
      </c>
      <c r="G80" s="626">
        <f t="shared" si="16"/>
        <v>0</v>
      </c>
      <c r="H80" s="44" t="s">
        <v>453</v>
      </c>
      <c r="I80" s="633">
        <v>100</v>
      </c>
      <c r="J80" s="502" t="s">
        <v>334</v>
      </c>
      <c r="K80" s="463">
        <f t="shared" si="12"/>
        <v>0</v>
      </c>
      <c r="L80" s="464" t="str">
        <f t="shared" si="13"/>
        <v/>
      </c>
      <c r="M80" s="337">
        <v>72.64</v>
      </c>
      <c r="N80" s="256" t="s">
        <v>138</v>
      </c>
      <c r="O80" s="256">
        <f>G80*0.0127*M80</f>
        <v>0</v>
      </c>
      <c r="P80" s="277" t="s">
        <v>147</v>
      </c>
      <c r="Q80" s="259">
        <v>74.02</v>
      </c>
      <c r="R80" s="259" t="s">
        <v>138</v>
      </c>
      <c r="S80" s="259">
        <f>G80*0.0127*Q80</f>
        <v>0</v>
      </c>
      <c r="T80" s="260" t="s">
        <v>374</v>
      </c>
      <c r="U80" s="259">
        <v>70.97</v>
      </c>
      <c r="V80" s="259" t="s">
        <v>138</v>
      </c>
      <c r="W80" s="259">
        <f>G80*0.0127*U80</f>
        <v>0</v>
      </c>
      <c r="X80" s="260" t="s">
        <v>375</v>
      </c>
      <c r="Y80" s="256">
        <f t="shared" si="17"/>
        <v>0</v>
      </c>
      <c r="Z80" s="256">
        <f>G80*0.0127*434*0.5*3.67</f>
        <v>0</v>
      </c>
      <c r="AA80" s="256">
        <f t="shared" si="14"/>
        <v>0</v>
      </c>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c r="IT80" s="28"/>
      <c r="IU80" s="28"/>
      <c r="IV80" s="28"/>
      <c r="IW80" s="28"/>
      <c r="IX80" s="28"/>
      <c r="IY80" s="28"/>
      <c r="IZ80" s="28"/>
      <c r="JA80" s="28"/>
      <c r="JB80" s="28"/>
      <c r="JC80" s="28"/>
      <c r="JD80" s="28"/>
      <c r="JE80" s="28"/>
      <c r="JF80" s="28"/>
      <c r="JG80" s="28"/>
      <c r="JH80" s="28"/>
      <c r="JI80" s="28"/>
      <c r="JJ80" s="28"/>
      <c r="JK80" s="28"/>
      <c r="JL80" s="28"/>
      <c r="JM80" s="28"/>
      <c r="JN80" s="28"/>
      <c r="JO80" s="28"/>
      <c r="JP80" s="28"/>
      <c r="JQ80" s="28"/>
      <c r="JR80" s="28"/>
      <c r="JS80" s="28"/>
      <c r="JT80" s="28"/>
      <c r="JU80" s="28"/>
      <c r="JV80" s="28"/>
      <c r="JW80" s="28"/>
      <c r="JX80" s="28"/>
      <c r="JY80" s="28"/>
      <c r="JZ80" s="28"/>
      <c r="KA80" s="28"/>
      <c r="KB80" s="28"/>
      <c r="KC80" s="28"/>
      <c r="KD80" s="28"/>
      <c r="KE80" s="28"/>
      <c r="KF80" s="28"/>
      <c r="KG80" s="28"/>
      <c r="KH80" s="28"/>
      <c r="KI80" s="28"/>
      <c r="KJ80" s="28"/>
      <c r="KK80" s="28"/>
      <c r="KL80" s="28"/>
      <c r="KM80" s="28"/>
      <c r="KN80" s="28"/>
      <c r="KO80" s="28"/>
      <c r="KP80" s="28"/>
      <c r="KQ80" s="28"/>
      <c r="KR80" s="28"/>
      <c r="KS80" s="28"/>
      <c r="KT80" s="28"/>
      <c r="KU80" s="28"/>
      <c r="KV80" s="28"/>
      <c r="KW80" s="28"/>
      <c r="KX80" s="28"/>
      <c r="KY80" s="28"/>
      <c r="KZ80" s="28"/>
      <c r="LA80" s="28"/>
      <c r="LB80" s="28"/>
      <c r="LC80" s="28"/>
      <c r="LD80" s="28"/>
      <c r="LE80" s="28"/>
      <c r="LF80" s="28"/>
      <c r="LG80" s="28"/>
      <c r="LH80" s="28"/>
      <c r="LI80" s="28"/>
      <c r="LJ80" s="28"/>
      <c r="LK80" s="28"/>
      <c r="LL80" s="28"/>
      <c r="LM80" s="28"/>
      <c r="LN80" s="28"/>
      <c r="LO80" s="28"/>
      <c r="LP80" s="28"/>
      <c r="LQ80" s="28"/>
      <c r="LR80" s="28"/>
      <c r="LS80" s="28"/>
      <c r="LT80" s="28"/>
      <c r="LU80" s="28"/>
      <c r="LV80" s="28"/>
      <c r="LW80" s="28"/>
      <c r="LX80" s="28"/>
      <c r="LY80" s="28"/>
      <c r="LZ80" s="28"/>
      <c r="MA80" s="28"/>
      <c r="MB80" s="28"/>
      <c r="MC80" s="28"/>
      <c r="MD80" s="28"/>
      <c r="ME80" s="28"/>
      <c r="MF80" s="28"/>
      <c r="MG80" s="28"/>
      <c r="MH80" s="28"/>
      <c r="MI80" s="28"/>
      <c r="MJ80" s="28"/>
      <c r="MK80" s="28"/>
      <c r="ML80" s="28"/>
      <c r="MM80" s="28"/>
      <c r="MN80" s="28"/>
      <c r="MO80" s="28"/>
      <c r="MP80" s="28"/>
      <c r="MQ80" s="28"/>
      <c r="MR80" s="28"/>
      <c r="MS80" s="28"/>
      <c r="MT80" s="28"/>
      <c r="MU80" s="28"/>
      <c r="MV80" s="28"/>
      <c r="MW80" s="28"/>
      <c r="MX80" s="28"/>
      <c r="MY80" s="28"/>
      <c r="MZ80" s="28"/>
      <c r="NA80" s="28"/>
      <c r="NB80" s="28"/>
      <c r="NC80" s="28"/>
      <c r="ND80" s="28"/>
      <c r="NE80" s="28"/>
      <c r="NF80" s="28"/>
      <c r="NG80" s="28"/>
      <c r="NH80" s="28"/>
      <c r="NI80" s="28"/>
      <c r="NJ80" s="28"/>
      <c r="NK80" s="28"/>
      <c r="NL80" s="28"/>
      <c r="NM80" s="28"/>
      <c r="NN80" s="28"/>
      <c r="NO80" s="28"/>
      <c r="NP80" s="28"/>
      <c r="NQ80" s="28"/>
      <c r="NR80" s="28"/>
      <c r="NS80" s="28"/>
      <c r="NT80" s="28"/>
      <c r="NU80" s="28"/>
      <c r="NV80" s="28"/>
      <c r="NW80" s="28"/>
      <c r="NX80" s="28"/>
      <c r="NY80" s="28"/>
      <c r="NZ80" s="28"/>
      <c r="OA80" s="28"/>
      <c r="OB80" s="28"/>
      <c r="OC80" s="28"/>
      <c r="OD80" s="28"/>
      <c r="OE80" s="28"/>
      <c r="OF80" s="28"/>
      <c r="OG80" s="28"/>
      <c r="OH80" s="28"/>
      <c r="OI80" s="28"/>
      <c r="OJ80" s="28"/>
      <c r="OK80" s="28"/>
      <c r="OL80" s="28"/>
      <c r="OM80" s="28"/>
      <c r="ON80" s="28"/>
      <c r="OO80" s="28"/>
      <c r="OP80" s="28"/>
      <c r="OQ80" s="28"/>
      <c r="OR80" s="28"/>
      <c r="OS80" s="28"/>
      <c r="OT80" s="28"/>
      <c r="OU80" s="28"/>
      <c r="OV80" s="28"/>
      <c r="OW80" s="28"/>
      <c r="OX80" s="28"/>
      <c r="OY80" s="28"/>
      <c r="OZ80" s="28"/>
      <c r="PA80" s="28"/>
      <c r="PB80" s="28"/>
      <c r="PC80" s="28"/>
      <c r="PD80" s="28"/>
      <c r="PE80" s="28"/>
      <c r="PF80" s="28"/>
      <c r="PG80" s="28"/>
      <c r="PH80" s="28"/>
      <c r="PI80" s="28"/>
      <c r="PJ80" s="28"/>
      <c r="PK80" s="28"/>
      <c r="PL80" s="28"/>
      <c r="PM80" s="28"/>
      <c r="PN80" s="28"/>
      <c r="PO80" s="28"/>
      <c r="PP80" s="28"/>
      <c r="PQ80" s="28"/>
      <c r="PR80" s="28"/>
      <c r="PS80" s="28"/>
      <c r="PT80" s="28"/>
      <c r="PU80" s="28"/>
      <c r="PV80" s="28"/>
      <c r="PW80" s="28"/>
      <c r="PX80" s="28"/>
      <c r="PY80" s="28"/>
      <c r="PZ80" s="28"/>
      <c r="QA80" s="28"/>
      <c r="QB80" s="28"/>
      <c r="QC80" s="28"/>
      <c r="QD80" s="28"/>
      <c r="QE80" s="28"/>
      <c r="QF80" s="28"/>
      <c r="QG80" s="28"/>
      <c r="QH80" s="28"/>
      <c r="QI80" s="28"/>
      <c r="QJ80" s="28"/>
      <c r="QK80" s="28"/>
      <c r="QL80" s="28"/>
      <c r="QM80" s="28"/>
      <c r="QN80" s="28"/>
      <c r="QO80" s="28"/>
      <c r="QP80" s="28"/>
      <c r="QQ80" s="28"/>
      <c r="QR80" s="28"/>
      <c r="QS80" s="28"/>
      <c r="QT80" s="28"/>
      <c r="QU80" s="28"/>
      <c r="QV80" s="28"/>
      <c r="QW80" s="28"/>
      <c r="QX80" s="28"/>
      <c r="QY80" s="28"/>
      <c r="QZ80" s="28"/>
      <c r="RA80" s="28"/>
      <c r="RB80" s="28"/>
      <c r="RC80" s="28"/>
      <c r="RD80" s="28"/>
      <c r="RE80" s="28"/>
      <c r="RF80" s="28"/>
      <c r="RG80" s="28"/>
      <c r="RH80" s="28"/>
      <c r="RI80" s="28"/>
      <c r="RJ80" s="28"/>
      <c r="RK80" s="28"/>
      <c r="RL80" s="28"/>
      <c r="RM80" s="28"/>
      <c r="RN80" s="28"/>
      <c r="RO80" s="28"/>
      <c r="RP80" s="28"/>
      <c r="RQ80" s="28"/>
      <c r="RR80" s="28"/>
      <c r="RS80" s="28"/>
      <c r="RT80" s="28"/>
      <c r="RU80" s="28"/>
      <c r="RV80" s="28"/>
      <c r="RW80" s="28"/>
      <c r="RX80" s="28"/>
      <c r="RY80" s="28"/>
      <c r="RZ80" s="28"/>
      <c r="SA80" s="28"/>
      <c r="SB80" s="28"/>
      <c r="SC80" s="28"/>
      <c r="SD80" s="28"/>
      <c r="SE80" s="28"/>
      <c r="SF80" s="28"/>
      <c r="SG80" s="28"/>
      <c r="SH80" s="28"/>
      <c r="SI80" s="28"/>
      <c r="SJ80" s="28"/>
      <c r="SK80" s="28"/>
      <c r="SL80" s="28"/>
      <c r="SM80" s="28"/>
      <c r="SN80" s="28"/>
      <c r="SO80" s="28"/>
      <c r="SP80" s="28"/>
      <c r="SQ80" s="28"/>
      <c r="SR80" s="28"/>
      <c r="SS80" s="28"/>
      <c r="ST80" s="28"/>
      <c r="SU80" s="28"/>
      <c r="SV80" s="28"/>
      <c r="SW80" s="28"/>
      <c r="SX80" s="28"/>
      <c r="SY80" s="28"/>
      <c r="SZ80" s="28"/>
      <c r="TA80" s="28"/>
      <c r="TB80" s="28"/>
      <c r="TC80" s="28"/>
      <c r="TD80" s="28"/>
      <c r="TE80" s="28"/>
      <c r="TF80" s="28"/>
      <c r="TG80" s="28"/>
      <c r="TH80" s="28"/>
      <c r="TI80" s="28"/>
      <c r="TJ80" s="28"/>
      <c r="TK80" s="28"/>
      <c r="TL80" s="28"/>
      <c r="TM80" s="28"/>
      <c r="TN80" s="28"/>
      <c r="TO80" s="28"/>
      <c r="TP80" s="28"/>
      <c r="TQ80" s="28"/>
      <c r="TR80" s="28"/>
      <c r="TS80" s="28"/>
      <c r="TT80" s="28"/>
      <c r="TU80" s="28"/>
      <c r="TV80" s="28"/>
      <c r="TW80" s="28"/>
      <c r="TX80" s="28"/>
      <c r="TY80" s="28"/>
      <c r="TZ80" s="28"/>
      <c r="UA80" s="28"/>
      <c r="UB80" s="28"/>
      <c r="UC80" s="28"/>
      <c r="UD80" s="28"/>
      <c r="UE80" s="28"/>
      <c r="UF80" s="28"/>
      <c r="UG80" s="28"/>
      <c r="UH80" s="28"/>
      <c r="UI80" s="28"/>
      <c r="UJ80" s="28"/>
      <c r="UK80" s="28"/>
      <c r="UL80" s="28"/>
      <c r="UM80" s="28"/>
      <c r="UN80" s="28"/>
      <c r="UO80" s="28"/>
      <c r="UP80" s="28"/>
      <c r="UQ80" s="28"/>
      <c r="UR80" s="28"/>
      <c r="US80" s="28"/>
      <c r="UT80" s="28"/>
      <c r="UU80" s="28"/>
      <c r="UV80" s="28"/>
      <c r="UW80" s="28"/>
      <c r="UX80" s="28"/>
      <c r="UY80" s="28"/>
      <c r="UZ80" s="28"/>
      <c r="VA80" s="28"/>
      <c r="VB80" s="28"/>
      <c r="VC80" s="28"/>
      <c r="VD80" s="28"/>
      <c r="VE80" s="28"/>
      <c r="VF80" s="28"/>
      <c r="VG80" s="28"/>
      <c r="VH80" s="28"/>
      <c r="VI80" s="28"/>
      <c r="VJ80" s="28"/>
      <c r="VK80" s="28"/>
      <c r="VL80" s="28"/>
      <c r="VM80" s="28"/>
      <c r="VN80" s="28"/>
      <c r="VO80" s="28"/>
      <c r="VP80" s="28"/>
      <c r="VQ80" s="28"/>
      <c r="VR80" s="28"/>
      <c r="VS80" s="28"/>
      <c r="VT80" s="28"/>
      <c r="VU80" s="28"/>
      <c r="VV80" s="28"/>
      <c r="VW80" s="28"/>
      <c r="VX80" s="28"/>
      <c r="VY80" s="28"/>
      <c r="VZ80" s="28"/>
      <c r="WA80" s="28"/>
      <c r="WB80" s="28"/>
      <c r="WC80" s="28"/>
      <c r="WD80" s="28"/>
      <c r="WE80" s="28"/>
      <c r="WF80" s="28"/>
      <c r="WG80" s="28"/>
      <c r="WH80" s="28"/>
      <c r="WI80" s="28"/>
      <c r="WJ80" s="28"/>
      <c r="WK80" s="28"/>
      <c r="WL80" s="28"/>
      <c r="WM80" s="28"/>
      <c r="WN80" s="28"/>
      <c r="WO80" s="28"/>
      <c r="WP80" s="28"/>
      <c r="WQ80" s="28"/>
      <c r="WR80" s="28"/>
      <c r="WS80" s="28"/>
      <c r="WT80" s="28"/>
      <c r="WU80" s="28"/>
      <c r="WV80" s="28"/>
      <c r="WW80" s="28"/>
      <c r="WX80" s="28"/>
      <c r="WY80" s="28"/>
      <c r="WZ80" s="28"/>
      <c r="XA80" s="28"/>
      <c r="XB80" s="28"/>
      <c r="XC80" s="28"/>
      <c r="XD80" s="28"/>
      <c r="XE80" s="28"/>
      <c r="XF80" s="28"/>
      <c r="XG80" s="28"/>
      <c r="XH80" s="28"/>
      <c r="XI80" s="28"/>
      <c r="XJ80" s="28"/>
      <c r="XK80" s="28"/>
      <c r="XL80" s="28"/>
      <c r="XM80" s="28"/>
      <c r="XN80" s="28"/>
      <c r="XO80" s="28"/>
      <c r="XP80" s="28"/>
      <c r="XQ80" s="28"/>
      <c r="XR80" s="28"/>
      <c r="XS80" s="28"/>
      <c r="XT80" s="28"/>
      <c r="XU80" s="28"/>
      <c r="XV80" s="28"/>
      <c r="XW80" s="28"/>
      <c r="XX80" s="28"/>
      <c r="XY80" s="28"/>
      <c r="XZ80" s="28"/>
      <c r="YA80" s="28"/>
      <c r="YB80" s="28"/>
      <c r="YC80" s="28"/>
      <c r="YD80" s="28"/>
      <c r="YE80" s="28"/>
      <c r="YF80" s="28"/>
      <c r="YG80" s="28"/>
      <c r="YH80" s="28"/>
      <c r="YI80" s="28"/>
      <c r="YJ80" s="28"/>
      <c r="YK80" s="28"/>
      <c r="YL80" s="28"/>
      <c r="YM80" s="28"/>
      <c r="YN80" s="28"/>
      <c r="YO80" s="28"/>
      <c r="YP80" s="28"/>
      <c r="YQ80" s="28"/>
      <c r="YR80" s="28"/>
      <c r="YS80" s="28"/>
      <c r="YT80" s="28"/>
      <c r="YU80" s="28"/>
      <c r="YV80" s="28"/>
      <c r="YW80" s="28"/>
      <c r="YX80" s="28"/>
      <c r="YY80" s="28"/>
      <c r="YZ80" s="28"/>
      <c r="ZA80" s="28"/>
      <c r="ZB80" s="28"/>
      <c r="ZC80" s="28"/>
      <c r="ZD80" s="28"/>
      <c r="ZE80" s="28"/>
      <c r="ZF80" s="28"/>
      <c r="ZG80" s="28"/>
      <c r="ZH80" s="28"/>
      <c r="ZI80" s="28"/>
      <c r="ZJ80" s="28"/>
      <c r="ZK80" s="28"/>
      <c r="ZL80" s="28"/>
      <c r="ZM80" s="28"/>
      <c r="ZN80" s="28"/>
      <c r="ZO80" s="28"/>
      <c r="ZP80" s="28"/>
      <c r="ZQ80" s="28"/>
      <c r="ZR80" s="28"/>
      <c r="ZS80" s="28"/>
      <c r="ZT80" s="28"/>
      <c r="ZU80" s="28"/>
      <c r="ZV80" s="28"/>
      <c r="ZW80" s="28"/>
      <c r="ZX80" s="28"/>
      <c r="ZY80" s="28"/>
      <c r="ZZ80" s="28"/>
      <c r="AAA80" s="28"/>
      <c r="AAB80" s="28"/>
      <c r="AAC80" s="28"/>
      <c r="AAD80" s="28"/>
      <c r="AAE80" s="28"/>
      <c r="AAF80" s="28"/>
      <c r="AAG80" s="28"/>
      <c r="AAH80" s="28"/>
      <c r="AAI80" s="28"/>
      <c r="AAJ80" s="28"/>
      <c r="AAK80" s="28"/>
      <c r="AAL80" s="28"/>
      <c r="AAM80" s="28"/>
      <c r="AAN80" s="28"/>
      <c r="AAO80" s="28"/>
      <c r="AAP80" s="28"/>
      <c r="AAQ80" s="28"/>
      <c r="AAR80" s="28"/>
      <c r="AAS80" s="28"/>
      <c r="AAT80" s="28"/>
      <c r="AAU80" s="28"/>
      <c r="AAV80" s="28"/>
      <c r="AAW80" s="28"/>
      <c r="AAX80" s="28"/>
      <c r="AAY80" s="28"/>
      <c r="AAZ80" s="28"/>
      <c r="ABA80" s="28"/>
      <c r="ABB80" s="28"/>
      <c r="ABC80" s="28"/>
      <c r="ABD80" s="28"/>
      <c r="ABE80" s="28"/>
      <c r="ABF80" s="28"/>
      <c r="ABG80" s="28"/>
      <c r="ABH80" s="28"/>
      <c r="ABI80" s="28"/>
      <c r="ABJ80" s="28"/>
      <c r="ABK80" s="28"/>
      <c r="ABL80" s="28"/>
      <c r="ABM80" s="28"/>
      <c r="ABN80" s="28"/>
      <c r="ABO80" s="28"/>
      <c r="ABP80" s="28"/>
      <c r="ABQ80" s="28"/>
      <c r="ABR80" s="28"/>
      <c r="ABS80" s="28"/>
      <c r="ABT80" s="28"/>
      <c r="ABU80" s="28"/>
      <c r="ABV80" s="28"/>
      <c r="ABW80" s="28"/>
      <c r="ABX80" s="28"/>
      <c r="ABY80" s="28"/>
      <c r="ABZ80" s="28"/>
      <c r="ACA80" s="28"/>
      <c r="ACB80" s="28"/>
      <c r="ACC80" s="28"/>
      <c r="ACD80" s="28"/>
      <c r="ACE80" s="28"/>
      <c r="ACF80" s="28"/>
      <c r="ACG80" s="28"/>
      <c r="ACH80" s="28"/>
      <c r="ACI80" s="28"/>
      <c r="ACJ80" s="28"/>
      <c r="ACK80" s="28"/>
      <c r="ACL80" s="28"/>
      <c r="ACM80" s="28"/>
      <c r="ACN80" s="28"/>
      <c r="ACO80" s="28"/>
      <c r="ACP80" s="28"/>
      <c r="ACQ80" s="28"/>
      <c r="ACR80" s="28"/>
      <c r="ACS80" s="28"/>
      <c r="ACT80" s="28"/>
      <c r="ACU80" s="28"/>
      <c r="ACV80" s="28"/>
      <c r="ACW80" s="28"/>
      <c r="ACX80" s="28"/>
      <c r="ACY80" s="28"/>
      <c r="ACZ80" s="28"/>
      <c r="ADA80" s="28"/>
      <c r="ADB80" s="28"/>
      <c r="ADC80" s="28"/>
      <c r="ADD80" s="28"/>
      <c r="ADE80" s="28"/>
      <c r="ADF80" s="28"/>
      <c r="ADG80" s="28"/>
      <c r="ADH80" s="28"/>
      <c r="ADI80" s="28"/>
      <c r="ADJ80" s="28"/>
      <c r="ADK80" s="28"/>
      <c r="ADL80" s="28"/>
      <c r="ADM80" s="28"/>
      <c r="ADN80" s="28"/>
      <c r="ADO80" s="28"/>
      <c r="ADP80" s="28"/>
      <c r="ADQ80" s="28"/>
      <c r="ADR80" s="28"/>
      <c r="ADS80" s="28"/>
      <c r="ADT80" s="28"/>
      <c r="ADU80" s="28"/>
      <c r="ADV80" s="28"/>
      <c r="ADW80" s="28"/>
      <c r="ADX80" s="28"/>
      <c r="ADY80" s="28"/>
      <c r="ADZ80" s="28"/>
      <c r="AEA80" s="28"/>
      <c r="AEB80" s="28"/>
      <c r="AEC80" s="28"/>
      <c r="AED80" s="28"/>
      <c r="AEE80" s="28"/>
      <c r="AEF80" s="28"/>
      <c r="AEG80" s="28"/>
      <c r="AEH80" s="28"/>
      <c r="AEI80" s="28"/>
      <c r="AEJ80" s="28"/>
      <c r="AEK80" s="28"/>
      <c r="AEL80" s="28"/>
      <c r="AEM80" s="28"/>
      <c r="AEN80" s="28"/>
      <c r="AEO80" s="28"/>
      <c r="AEP80" s="28"/>
      <c r="AEQ80" s="28"/>
      <c r="AER80" s="28"/>
      <c r="AES80" s="28"/>
      <c r="AET80" s="28"/>
      <c r="AEU80" s="28"/>
      <c r="AEV80" s="28"/>
      <c r="AEW80" s="28"/>
      <c r="AEX80" s="28"/>
      <c r="AEY80" s="28"/>
      <c r="AEZ80" s="28"/>
      <c r="AFA80" s="28"/>
      <c r="AFB80" s="28"/>
      <c r="AFC80" s="28"/>
      <c r="AFD80" s="28"/>
      <c r="AFE80" s="28"/>
      <c r="AFF80" s="28"/>
      <c r="AFG80" s="28"/>
      <c r="AFH80" s="28"/>
      <c r="AFI80" s="28"/>
      <c r="AFJ80" s="28"/>
      <c r="AFK80" s="28"/>
      <c r="AFL80" s="28"/>
      <c r="AFM80" s="28"/>
      <c r="AFN80" s="28"/>
      <c r="AFO80" s="28"/>
    </row>
    <row r="81" spans="1:847" ht="31.05" customHeight="1">
      <c r="A81" s="483"/>
      <c r="B81" s="484"/>
      <c r="C81" s="561" t="s">
        <v>286</v>
      </c>
      <c r="D81" s="350"/>
      <c r="E81" s="487" t="b">
        <v>0</v>
      </c>
      <c r="F81" s="629">
        <f t="shared" si="15"/>
        <v>0</v>
      </c>
      <c r="G81" s="629">
        <f t="shared" si="16"/>
        <v>0</v>
      </c>
      <c r="H81" s="35" t="s">
        <v>453</v>
      </c>
      <c r="I81" s="633">
        <v>100</v>
      </c>
      <c r="J81" s="563" t="s">
        <v>334</v>
      </c>
      <c r="K81" s="564">
        <f t="shared" si="12"/>
        <v>0</v>
      </c>
      <c r="L81" s="565" t="str">
        <f t="shared" si="13"/>
        <v/>
      </c>
      <c r="M81" s="620">
        <v>72.64</v>
      </c>
      <c r="N81" s="272" t="s">
        <v>138</v>
      </c>
      <c r="O81" s="272">
        <f>G81*0.01905*M81</f>
        <v>0</v>
      </c>
      <c r="P81" s="278" t="s">
        <v>147</v>
      </c>
      <c r="Q81" s="259">
        <v>74.02</v>
      </c>
      <c r="R81" s="259" t="s">
        <v>138</v>
      </c>
      <c r="S81" s="259">
        <f>G81*0.01905*Q81</f>
        <v>0</v>
      </c>
      <c r="T81" s="260" t="s">
        <v>374</v>
      </c>
      <c r="U81" s="259">
        <v>70.97</v>
      </c>
      <c r="V81" s="259" t="s">
        <v>138</v>
      </c>
      <c r="W81" s="259">
        <f>G81*0.01905*U81</f>
        <v>0</v>
      </c>
      <c r="X81" s="260" t="s">
        <v>375</v>
      </c>
      <c r="Y81" s="272">
        <f t="shared" si="17"/>
        <v>0</v>
      </c>
      <c r="Z81" s="272"/>
      <c r="AA81" s="272">
        <f t="shared" si="14"/>
        <v>0</v>
      </c>
    </row>
    <row r="82" spans="1:847" s="6" customFormat="1" ht="31.05" customHeight="1">
      <c r="A82" s="457"/>
      <c r="B82" s="44"/>
      <c r="C82" s="500" t="s">
        <v>351</v>
      </c>
      <c r="D82" s="349"/>
      <c r="E82" s="473" t="b">
        <v>0</v>
      </c>
      <c r="F82" s="626">
        <f t="shared" si="15"/>
        <v>0</v>
      </c>
      <c r="G82" s="626">
        <f t="shared" si="16"/>
        <v>0</v>
      </c>
      <c r="H82" s="44" t="s">
        <v>453</v>
      </c>
      <c r="I82" s="633">
        <v>100</v>
      </c>
      <c r="J82" s="502" t="s">
        <v>334</v>
      </c>
      <c r="K82" s="463">
        <f>$AA82</f>
        <v>0</v>
      </c>
      <c r="L82" s="464" t="str">
        <f t="shared" si="13"/>
        <v/>
      </c>
      <c r="M82" s="337">
        <v>72.64</v>
      </c>
      <c r="N82" s="256" t="s">
        <v>138</v>
      </c>
      <c r="O82" s="256">
        <f>G82*0.01905*M82</f>
        <v>0</v>
      </c>
      <c r="P82" s="257" t="s">
        <v>147</v>
      </c>
      <c r="Q82" s="259">
        <v>74.02</v>
      </c>
      <c r="R82" s="259" t="s">
        <v>138</v>
      </c>
      <c r="S82" s="259">
        <f>G82*0.01905*Q82</f>
        <v>0</v>
      </c>
      <c r="T82" s="260" t="s">
        <v>374</v>
      </c>
      <c r="U82" s="259">
        <v>70.97</v>
      </c>
      <c r="V82" s="259" t="s">
        <v>138</v>
      </c>
      <c r="W82" s="259">
        <f>G82*0.01905*U82</f>
        <v>0</v>
      </c>
      <c r="X82" s="260" t="s">
        <v>375</v>
      </c>
      <c r="Y82" s="256">
        <f t="shared" si="17"/>
        <v>0</v>
      </c>
      <c r="Z82" s="256">
        <f>G82*0.01905*434*0.5*3.67</f>
        <v>0</v>
      </c>
      <c r="AA82" s="256">
        <f t="shared" si="14"/>
        <v>0</v>
      </c>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8"/>
      <c r="NH82" s="28"/>
      <c r="NI82" s="28"/>
      <c r="NJ82" s="28"/>
      <c r="NK82" s="28"/>
      <c r="NL82" s="28"/>
      <c r="NM82" s="28"/>
      <c r="NN82" s="28"/>
      <c r="NO82" s="28"/>
      <c r="NP82" s="28"/>
      <c r="NQ82" s="28"/>
      <c r="NR82" s="28"/>
      <c r="NS82" s="28"/>
      <c r="NT82" s="28"/>
      <c r="NU82" s="28"/>
      <c r="NV82" s="28"/>
      <c r="NW82" s="28"/>
      <c r="NX82" s="28"/>
      <c r="NY82" s="28"/>
      <c r="NZ82" s="28"/>
      <c r="OA82" s="28"/>
      <c r="OB82" s="28"/>
      <c r="OC82" s="28"/>
      <c r="OD82" s="28"/>
      <c r="OE82" s="28"/>
      <c r="OF82" s="28"/>
      <c r="OG82" s="28"/>
      <c r="OH82" s="28"/>
      <c r="OI82" s="28"/>
      <c r="OJ82" s="28"/>
      <c r="OK82" s="28"/>
      <c r="OL82" s="28"/>
      <c r="OM82" s="28"/>
      <c r="ON82" s="28"/>
      <c r="OO82" s="28"/>
      <c r="OP82" s="28"/>
      <c r="OQ82" s="28"/>
      <c r="OR82" s="28"/>
      <c r="OS82" s="28"/>
      <c r="OT82" s="28"/>
      <c r="OU82" s="28"/>
      <c r="OV82" s="28"/>
      <c r="OW82" s="28"/>
      <c r="OX82" s="28"/>
      <c r="OY82" s="28"/>
      <c r="OZ82" s="28"/>
      <c r="PA82" s="28"/>
      <c r="PB82" s="28"/>
      <c r="PC82" s="28"/>
      <c r="PD82" s="28"/>
      <c r="PE82" s="28"/>
      <c r="PF82" s="28"/>
      <c r="PG82" s="28"/>
      <c r="PH82" s="28"/>
      <c r="PI82" s="28"/>
      <c r="PJ82" s="28"/>
      <c r="PK82" s="28"/>
      <c r="PL82" s="28"/>
      <c r="PM82" s="28"/>
      <c r="PN82" s="28"/>
      <c r="PO82" s="28"/>
      <c r="PP82" s="28"/>
      <c r="PQ82" s="28"/>
      <c r="PR82" s="28"/>
      <c r="PS82" s="28"/>
      <c r="PT82" s="28"/>
      <c r="PU82" s="28"/>
      <c r="PV82" s="28"/>
      <c r="PW82" s="28"/>
      <c r="PX82" s="28"/>
      <c r="PY82" s="28"/>
      <c r="PZ82" s="28"/>
      <c r="QA82" s="28"/>
      <c r="QB82" s="28"/>
      <c r="QC82" s="28"/>
      <c r="QD82" s="28"/>
      <c r="QE82" s="28"/>
      <c r="QF82" s="28"/>
      <c r="QG82" s="28"/>
      <c r="QH82" s="28"/>
      <c r="QI82" s="28"/>
      <c r="QJ82" s="28"/>
      <c r="QK82" s="28"/>
      <c r="QL82" s="28"/>
      <c r="QM82" s="28"/>
      <c r="QN82" s="28"/>
      <c r="QO82" s="28"/>
      <c r="QP82" s="28"/>
      <c r="QQ82" s="28"/>
      <c r="QR82" s="28"/>
      <c r="QS82" s="28"/>
      <c r="QT82" s="28"/>
      <c r="QU82" s="28"/>
      <c r="QV82" s="28"/>
      <c r="QW82" s="28"/>
      <c r="QX82" s="28"/>
      <c r="QY82" s="28"/>
      <c r="QZ82" s="28"/>
      <c r="RA82" s="28"/>
      <c r="RB82" s="28"/>
      <c r="RC82" s="28"/>
      <c r="RD82" s="28"/>
      <c r="RE82" s="28"/>
      <c r="RF82" s="28"/>
      <c r="RG82" s="28"/>
      <c r="RH82" s="28"/>
      <c r="RI82" s="28"/>
      <c r="RJ82" s="28"/>
      <c r="RK82" s="28"/>
      <c r="RL82" s="28"/>
      <c r="RM82" s="28"/>
      <c r="RN82" s="28"/>
      <c r="RO82" s="28"/>
      <c r="RP82" s="28"/>
      <c r="RQ82" s="28"/>
      <c r="RR82" s="28"/>
      <c r="RS82" s="28"/>
      <c r="RT82" s="28"/>
      <c r="RU82" s="28"/>
      <c r="RV82" s="28"/>
      <c r="RW82" s="28"/>
      <c r="RX82" s="28"/>
      <c r="RY82" s="28"/>
      <c r="RZ82" s="28"/>
      <c r="SA82" s="28"/>
      <c r="SB82" s="28"/>
      <c r="SC82" s="28"/>
      <c r="SD82" s="28"/>
      <c r="SE82" s="28"/>
      <c r="SF82" s="28"/>
      <c r="SG82" s="28"/>
      <c r="SH82" s="28"/>
      <c r="SI82" s="28"/>
      <c r="SJ82" s="28"/>
      <c r="SK82" s="28"/>
      <c r="SL82" s="28"/>
      <c r="SM82" s="28"/>
      <c r="SN82" s="28"/>
      <c r="SO82" s="28"/>
      <c r="SP82" s="28"/>
      <c r="SQ82" s="28"/>
      <c r="SR82" s="28"/>
      <c r="SS82" s="28"/>
      <c r="ST82" s="28"/>
      <c r="SU82" s="28"/>
      <c r="SV82" s="28"/>
      <c r="SW82" s="28"/>
      <c r="SX82" s="28"/>
      <c r="SY82" s="28"/>
      <c r="SZ82" s="28"/>
      <c r="TA82" s="28"/>
      <c r="TB82" s="28"/>
      <c r="TC82" s="28"/>
      <c r="TD82" s="28"/>
      <c r="TE82" s="28"/>
      <c r="TF82" s="28"/>
      <c r="TG82" s="28"/>
      <c r="TH82" s="28"/>
      <c r="TI82" s="28"/>
      <c r="TJ82" s="28"/>
      <c r="TK82" s="28"/>
      <c r="TL82" s="28"/>
      <c r="TM82" s="28"/>
      <c r="TN82" s="28"/>
      <c r="TO82" s="28"/>
      <c r="TP82" s="28"/>
      <c r="TQ82" s="28"/>
      <c r="TR82" s="28"/>
      <c r="TS82" s="28"/>
      <c r="TT82" s="28"/>
      <c r="TU82" s="28"/>
      <c r="TV82" s="28"/>
      <c r="TW82" s="28"/>
      <c r="TX82" s="28"/>
      <c r="TY82" s="28"/>
      <c r="TZ82" s="28"/>
      <c r="UA82" s="28"/>
      <c r="UB82" s="28"/>
      <c r="UC82" s="28"/>
      <c r="UD82" s="28"/>
      <c r="UE82" s="28"/>
      <c r="UF82" s="28"/>
      <c r="UG82" s="28"/>
      <c r="UH82" s="28"/>
      <c r="UI82" s="28"/>
      <c r="UJ82" s="28"/>
      <c r="UK82" s="28"/>
      <c r="UL82" s="28"/>
      <c r="UM82" s="28"/>
      <c r="UN82" s="28"/>
      <c r="UO82" s="28"/>
      <c r="UP82" s="28"/>
      <c r="UQ82" s="28"/>
      <c r="UR82" s="28"/>
      <c r="US82" s="28"/>
      <c r="UT82" s="28"/>
      <c r="UU82" s="28"/>
      <c r="UV82" s="28"/>
      <c r="UW82" s="28"/>
      <c r="UX82" s="28"/>
      <c r="UY82" s="28"/>
      <c r="UZ82" s="28"/>
      <c r="VA82" s="28"/>
      <c r="VB82" s="28"/>
      <c r="VC82" s="28"/>
      <c r="VD82" s="28"/>
      <c r="VE82" s="28"/>
      <c r="VF82" s="28"/>
      <c r="VG82" s="28"/>
      <c r="VH82" s="28"/>
      <c r="VI82" s="28"/>
      <c r="VJ82" s="28"/>
      <c r="VK82" s="28"/>
      <c r="VL82" s="28"/>
      <c r="VM82" s="28"/>
      <c r="VN82" s="28"/>
      <c r="VO82" s="28"/>
      <c r="VP82" s="28"/>
      <c r="VQ82" s="28"/>
      <c r="VR82" s="28"/>
      <c r="VS82" s="28"/>
      <c r="VT82" s="28"/>
      <c r="VU82" s="28"/>
      <c r="VV82" s="28"/>
      <c r="VW82" s="28"/>
      <c r="VX82" s="28"/>
      <c r="VY82" s="28"/>
      <c r="VZ82" s="28"/>
      <c r="WA82" s="28"/>
      <c r="WB82" s="28"/>
      <c r="WC82" s="28"/>
      <c r="WD82" s="28"/>
      <c r="WE82" s="28"/>
      <c r="WF82" s="28"/>
      <c r="WG82" s="28"/>
      <c r="WH82" s="28"/>
      <c r="WI82" s="28"/>
      <c r="WJ82" s="28"/>
      <c r="WK82" s="28"/>
      <c r="WL82" s="28"/>
      <c r="WM82" s="28"/>
      <c r="WN82" s="28"/>
      <c r="WO82" s="28"/>
      <c r="WP82" s="28"/>
      <c r="WQ82" s="28"/>
      <c r="WR82" s="28"/>
      <c r="WS82" s="28"/>
      <c r="WT82" s="28"/>
      <c r="WU82" s="28"/>
      <c r="WV82" s="28"/>
      <c r="WW82" s="28"/>
      <c r="WX82" s="28"/>
      <c r="WY82" s="28"/>
      <c r="WZ82" s="28"/>
      <c r="XA82" s="28"/>
      <c r="XB82" s="28"/>
      <c r="XC82" s="28"/>
      <c r="XD82" s="28"/>
      <c r="XE82" s="28"/>
      <c r="XF82" s="28"/>
      <c r="XG82" s="28"/>
      <c r="XH82" s="28"/>
      <c r="XI82" s="28"/>
      <c r="XJ82" s="28"/>
      <c r="XK82" s="28"/>
      <c r="XL82" s="28"/>
      <c r="XM82" s="28"/>
      <c r="XN82" s="28"/>
      <c r="XO82" s="28"/>
      <c r="XP82" s="28"/>
      <c r="XQ82" s="28"/>
      <c r="XR82" s="28"/>
      <c r="XS82" s="28"/>
      <c r="XT82" s="28"/>
      <c r="XU82" s="28"/>
      <c r="XV82" s="28"/>
      <c r="XW82" s="28"/>
      <c r="XX82" s="28"/>
      <c r="XY82" s="28"/>
      <c r="XZ82" s="28"/>
      <c r="YA82" s="28"/>
      <c r="YB82" s="28"/>
      <c r="YC82" s="28"/>
      <c r="YD82" s="28"/>
      <c r="YE82" s="28"/>
      <c r="YF82" s="28"/>
      <c r="YG82" s="28"/>
      <c r="YH82" s="28"/>
      <c r="YI82" s="28"/>
      <c r="YJ82" s="28"/>
      <c r="YK82" s="28"/>
      <c r="YL82" s="28"/>
      <c r="YM82" s="28"/>
      <c r="YN82" s="28"/>
      <c r="YO82" s="28"/>
      <c r="YP82" s="28"/>
      <c r="YQ82" s="28"/>
      <c r="YR82" s="28"/>
      <c r="YS82" s="28"/>
      <c r="YT82" s="28"/>
      <c r="YU82" s="28"/>
      <c r="YV82" s="28"/>
      <c r="YW82" s="28"/>
      <c r="YX82" s="28"/>
      <c r="YY82" s="28"/>
      <c r="YZ82" s="28"/>
      <c r="ZA82" s="28"/>
      <c r="ZB82" s="28"/>
      <c r="ZC82" s="28"/>
      <c r="ZD82" s="28"/>
      <c r="ZE82" s="28"/>
      <c r="ZF82" s="28"/>
      <c r="ZG82" s="28"/>
      <c r="ZH82" s="28"/>
      <c r="ZI82" s="28"/>
      <c r="ZJ82" s="28"/>
      <c r="ZK82" s="28"/>
      <c r="ZL82" s="28"/>
      <c r="ZM82" s="28"/>
      <c r="ZN82" s="28"/>
      <c r="ZO82" s="28"/>
      <c r="ZP82" s="28"/>
      <c r="ZQ82" s="28"/>
      <c r="ZR82" s="28"/>
      <c r="ZS82" s="28"/>
      <c r="ZT82" s="28"/>
      <c r="ZU82" s="28"/>
      <c r="ZV82" s="28"/>
      <c r="ZW82" s="28"/>
      <c r="ZX82" s="28"/>
      <c r="ZY82" s="28"/>
      <c r="ZZ82" s="28"/>
      <c r="AAA82" s="28"/>
      <c r="AAB82" s="28"/>
      <c r="AAC82" s="28"/>
      <c r="AAD82" s="28"/>
      <c r="AAE82" s="28"/>
      <c r="AAF82" s="28"/>
      <c r="AAG82" s="28"/>
      <c r="AAH82" s="28"/>
      <c r="AAI82" s="28"/>
      <c r="AAJ82" s="28"/>
      <c r="AAK82" s="28"/>
      <c r="AAL82" s="28"/>
      <c r="AAM82" s="28"/>
      <c r="AAN82" s="28"/>
      <c r="AAO82" s="28"/>
      <c r="AAP82" s="28"/>
      <c r="AAQ82" s="28"/>
      <c r="AAR82" s="28"/>
      <c r="AAS82" s="28"/>
      <c r="AAT82" s="28"/>
      <c r="AAU82" s="28"/>
      <c r="AAV82" s="28"/>
      <c r="AAW82" s="28"/>
      <c r="AAX82" s="28"/>
      <c r="AAY82" s="28"/>
      <c r="AAZ82" s="28"/>
      <c r="ABA82" s="28"/>
      <c r="ABB82" s="28"/>
      <c r="ABC82" s="28"/>
      <c r="ABD82" s="28"/>
      <c r="ABE82" s="28"/>
      <c r="ABF82" s="28"/>
      <c r="ABG82" s="28"/>
      <c r="ABH82" s="28"/>
      <c r="ABI82" s="28"/>
      <c r="ABJ82" s="28"/>
      <c r="ABK82" s="28"/>
      <c r="ABL82" s="28"/>
      <c r="ABM82" s="28"/>
      <c r="ABN82" s="28"/>
      <c r="ABO82" s="28"/>
      <c r="ABP82" s="28"/>
      <c r="ABQ82" s="28"/>
      <c r="ABR82" s="28"/>
      <c r="ABS82" s="28"/>
      <c r="ABT82" s="28"/>
      <c r="ABU82" s="28"/>
      <c r="ABV82" s="28"/>
      <c r="ABW82" s="28"/>
      <c r="ABX82" s="28"/>
      <c r="ABY82" s="28"/>
      <c r="ABZ82" s="28"/>
      <c r="ACA82" s="28"/>
      <c r="ACB82" s="28"/>
      <c r="ACC82" s="28"/>
      <c r="ACD82" s="28"/>
      <c r="ACE82" s="28"/>
      <c r="ACF82" s="28"/>
      <c r="ACG82" s="28"/>
      <c r="ACH82" s="28"/>
      <c r="ACI82" s="28"/>
      <c r="ACJ82" s="28"/>
      <c r="ACK82" s="28"/>
      <c r="ACL82" s="28"/>
      <c r="ACM82" s="28"/>
      <c r="ACN82" s="28"/>
      <c r="ACO82" s="28"/>
      <c r="ACP82" s="28"/>
      <c r="ACQ82" s="28"/>
      <c r="ACR82" s="28"/>
      <c r="ACS82" s="28"/>
      <c r="ACT82" s="28"/>
      <c r="ACU82" s="28"/>
      <c r="ACV82" s="28"/>
      <c r="ACW82" s="28"/>
      <c r="ACX82" s="28"/>
      <c r="ACY82" s="28"/>
      <c r="ACZ82" s="28"/>
      <c r="ADA82" s="28"/>
      <c r="ADB82" s="28"/>
      <c r="ADC82" s="28"/>
      <c r="ADD82" s="28"/>
      <c r="ADE82" s="28"/>
      <c r="ADF82" s="28"/>
      <c r="ADG82" s="28"/>
      <c r="ADH82" s="28"/>
      <c r="ADI82" s="28"/>
      <c r="ADJ82" s="28"/>
      <c r="ADK82" s="28"/>
      <c r="ADL82" s="28"/>
      <c r="ADM82" s="28"/>
      <c r="ADN82" s="28"/>
      <c r="ADO82" s="28"/>
      <c r="ADP82" s="28"/>
      <c r="ADQ82" s="28"/>
      <c r="ADR82" s="28"/>
      <c r="ADS82" s="28"/>
      <c r="ADT82" s="28"/>
      <c r="ADU82" s="28"/>
      <c r="ADV82" s="28"/>
      <c r="ADW82" s="28"/>
      <c r="ADX82" s="28"/>
      <c r="ADY82" s="28"/>
      <c r="ADZ82" s="28"/>
      <c r="AEA82" s="28"/>
      <c r="AEB82" s="28"/>
      <c r="AEC82" s="28"/>
      <c r="AED82" s="28"/>
      <c r="AEE82" s="28"/>
      <c r="AEF82" s="28"/>
      <c r="AEG82" s="28"/>
      <c r="AEH82" s="28"/>
      <c r="AEI82" s="28"/>
      <c r="AEJ82" s="28"/>
      <c r="AEK82" s="28"/>
      <c r="AEL82" s="28"/>
      <c r="AEM82" s="28"/>
      <c r="AEN82" s="28"/>
      <c r="AEO82" s="28"/>
      <c r="AEP82" s="28"/>
      <c r="AEQ82" s="28"/>
      <c r="AER82" s="28"/>
      <c r="AES82" s="28"/>
      <c r="AET82" s="28"/>
      <c r="AEU82" s="28"/>
      <c r="AEV82" s="28"/>
      <c r="AEW82" s="28"/>
      <c r="AEX82" s="28"/>
      <c r="AEY82" s="28"/>
      <c r="AEZ82" s="28"/>
      <c r="AFA82" s="28"/>
      <c r="AFB82" s="28"/>
      <c r="AFC82" s="28"/>
      <c r="AFD82" s="28"/>
      <c r="AFE82" s="28"/>
      <c r="AFF82" s="28"/>
      <c r="AFG82" s="28"/>
      <c r="AFH82" s="28"/>
      <c r="AFI82" s="28"/>
      <c r="AFJ82" s="28"/>
      <c r="AFK82" s="28"/>
      <c r="AFL82" s="28"/>
      <c r="AFM82" s="28"/>
      <c r="AFN82" s="28"/>
      <c r="AFO82" s="28"/>
    </row>
    <row r="83" spans="1:847" ht="31.05" customHeight="1">
      <c r="A83" s="566"/>
      <c r="B83" s="567"/>
      <c r="C83" s="561" t="s">
        <v>238</v>
      </c>
      <c r="D83" s="568"/>
      <c r="E83" s="487" t="b">
        <v>0</v>
      </c>
      <c r="F83" s="629">
        <f t="shared" si="15"/>
        <v>0</v>
      </c>
      <c r="G83" s="629">
        <f t="shared" si="16"/>
        <v>0</v>
      </c>
      <c r="H83" s="35" t="s">
        <v>453</v>
      </c>
      <c r="I83" s="633">
        <v>100</v>
      </c>
      <c r="J83" s="569" t="s">
        <v>334</v>
      </c>
      <c r="K83" s="456">
        <f>$AA83</f>
        <v>0</v>
      </c>
      <c r="L83" s="422" t="str">
        <f t="shared" si="13"/>
        <v/>
      </c>
      <c r="M83" s="279">
        <v>129.69999999999999</v>
      </c>
      <c r="N83" s="279" t="s">
        <v>138</v>
      </c>
      <c r="O83" s="256">
        <f>G83*0.01905*M83</f>
        <v>0</v>
      </c>
      <c r="P83" s="280" t="s">
        <v>181</v>
      </c>
      <c r="Q83" s="281">
        <v>129.88999999999999</v>
      </c>
      <c r="R83" s="282" t="s">
        <v>138</v>
      </c>
      <c r="S83" s="282">
        <f>G83*0.0127*Q83</f>
        <v>0</v>
      </c>
      <c r="T83" s="282" t="s">
        <v>376</v>
      </c>
      <c r="U83" s="282"/>
      <c r="V83" s="282"/>
      <c r="W83" s="282"/>
      <c r="X83" s="282"/>
      <c r="Y83" s="256">
        <f t="shared" si="17"/>
        <v>0</v>
      </c>
      <c r="Z83" s="279"/>
      <c r="AA83" s="256">
        <f t="shared" si="14"/>
        <v>0</v>
      </c>
    </row>
    <row r="84" spans="1:847" s="6" customFormat="1" ht="31.05" customHeight="1">
      <c r="A84" s="529"/>
      <c r="B84" s="530"/>
      <c r="C84" s="500" t="s">
        <v>352</v>
      </c>
      <c r="D84" s="531"/>
      <c r="E84" s="473" t="b">
        <v>0</v>
      </c>
      <c r="F84" s="626">
        <f t="shared" si="15"/>
        <v>0</v>
      </c>
      <c r="G84" s="626">
        <f t="shared" si="16"/>
        <v>0</v>
      </c>
      <c r="H84" s="44" t="s">
        <v>453</v>
      </c>
      <c r="I84" s="633">
        <v>100</v>
      </c>
      <c r="J84" s="532" t="s">
        <v>334</v>
      </c>
      <c r="K84" s="463">
        <f>$AA84</f>
        <v>0</v>
      </c>
      <c r="L84" s="464" t="str">
        <f t="shared" si="13"/>
        <v/>
      </c>
      <c r="M84" s="284">
        <v>129.69999999999999</v>
      </c>
      <c r="N84" s="284" t="s">
        <v>138</v>
      </c>
      <c r="O84" s="256">
        <f>G84*0.01905*M84</f>
        <v>0</v>
      </c>
      <c r="P84" s="277" t="s">
        <v>181</v>
      </c>
      <c r="Q84" s="281">
        <v>129.88999999999999</v>
      </c>
      <c r="R84" s="282" t="s">
        <v>138</v>
      </c>
      <c r="S84" s="282">
        <f>G84*0.0127*Q84</f>
        <v>0</v>
      </c>
      <c r="T84" s="282" t="s">
        <v>376</v>
      </c>
      <c r="U84" s="282"/>
      <c r="V84" s="282"/>
      <c r="W84" s="282"/>
      <c r="X84" s="282"/>
      <c r="Y84" s="256">
        <f t="shared" si="17"/>
        <v>0</v>
      </c>
      <c r="Z84" s="284">
        <f>G84*0.0127*491*0.5*3.67</f>
        <v>0</v>
      </c>
      <c r="AA84" s="284">
        <f>Y84-Z84</f>
        <v>0</v>
      </c>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c r="IS84" s="28"/>
      <c r="IT84" s="28"/>
      <c r="IU84" s="28"/>
      <c r="IV84" s="28"/>
      <c r="IW84" s="28"/>
      <c r="IX84" s="28"/>
      <c r="IY84" s="28"/>
      <c r="IZ84" s="28"/>
      <c r="JA84" s="28"/>
      <c r="JB84" s="28"/>
      <c r="JC84" s="28"/>
      <c r="JD84" s="28"/>
      <c r="JE84" s="28"/>
      <c r="JF84" s="28"/>
      <c r="JG84" s="28"/>
      <c r="JH84" s="28"/>
      <c r="JI84" s="28"/>
      <c r="JJ84" s="28"/>
      <c r="JK84" s="28"/>
      <c r="JL84" s="28"/>
      <c r="JM84" s="28"/>
      <c r="JN84" s="28"/>
      <c r="JO84" s="28"/>
      <c r="JP84" s="28"/>
      <c r="JQ84" s="28"/>
      <c r="JR84" s="28"/>
      <c r="JS84" s="28"/>
      <c r="JT84" s="28"/>
      <c r="JU84" s="28"/>
      <c r="JV84" s="28"/>
      <c r="JW84" s="28"/>
      <c r="JX84" s="28"/>
      <c r="JY84" s="28"/>
      <c r="JZ84" s="28"/>
      <c r="KA84" s="28"/>
      <c r="KB84" s="28"/>
      <c r="KC84" s="28"/>
      <c r="KD84" s="28"/>
      <c r="KE84" s="28"/>
      <c r="KF84" s="28"/>
      <c r="KG84" s="28"/>
      <c r="KH84" s="28"/>
      <c r="KI84" s="28"/>
      <c r="KJ84" s="28"/>
      <c r="KK84" s="28"/>
      <c r="KL84" s="28"/>
      <c r="KM84" s="28"/>
      <c r="KN84" s="28"/>
      <c r="KO84" s="28"/>
      <c r="KP84" s="28"/>
      <c r="KQ84" s="28"/>
      <c r="KR84" s="28"/>
      <c r="KS84" s="28"/>
      <c r="KT84" s="28"/>
      <c r="KU84" s="28"/>
      <c r="KV84" s="28"/>
      <c r="KW84" s="28"/>
      <c r="KX84" s="28"/>
      <c r="KY84" s="28"/>
      <c r="KZ84" s="28"/>
      <c r="LA84" s="28"/>
      <c r="LB84" s="28"/>
      <c r="LC84" s="28"/>
      <c r="LD84" s="28"/>
      <c r="LE84" s="28"/>
      <c r="LF84" s="28"/>
      <c r="LG84" s="28"/>
      <c r="LH84" s="28"/>
      <c r="LI84" s="28"/>
      <c r="LJ84" s="28"/>
      <c r="LK84" s="28"/>
      <c r="LL84" s="28"/>
      <c r="LM84" s="28"/>
      <c r="LN84" s="28"/>
      <c r="LO84" s="28"/>
      <c r="LP84" s="28"/>
      <c r="LQ84" s="28"/>
      <c r="LR84" s="28"/>
      <c r="LS84" s="28"/>
      <c r="LT84" s="28"/>
      <c r="LU84" s="28"/>
      <c r="LV84" s="28"/>
      <c r="LW84" s="28"/>
      <c r="LX84" s="28"/>
      <c r="LY84" s="28"/>
      <c r="LZ84" s="28"/>
      <c r="MA84" s="28"/>
      <c r="MB84" s="28"/>
      <c r="MC84" s="28"/>
      <c r="MD84" s="28"/>
      <c r="ME84" s="28"/>
      <c r="MF84" s="28"/>
      <c r="MG84" s="28"/>
      <c r="MH84" s="28"/>
      <c r="MI84" s="28"/>
      <c r="MJ84" s="28"/>
      <c r="MK84" s="28"/>
      <c r="ML84" s="28"/>
      <c r="MM84" s="28"/>
      <c r="MN84" s="28"/>
      <c r="MO84" s="28"/>
      <c r="MP84" s="28"/>
      <c r="MQ84" s="28"/>
      <c r="MR84" s="28"/>
      <c r="MS84" s="28"/>
      <c r="MT84" s="28"/>
      <c r="MU84" s="28"/>
      <c r="MV84" s="28"/>
      <c r="MW84" s="28"/>
      <c r="MX84" s="28"/>
      <c r="MY84" s="28"/>
      <c r="MZ84" s="28"/>
      <c r="NA84" s="28"/>
      <c r="NB84" s="28"/>
      <c r="NC84" s="28"/>
      <c r="ND84" s="28"/>
      <c r="NE84" s="28"/>
      <c r="NF84" s="28"/>
      <c r="NG84" s="28"/>
      <c r="NH84" s="28"/>
      <c r="NI84" s="28"/>
      <c r="NJ84" s="28"/>
      <c r="NK84" s="28"/>
      <c r="NL84" s="28"/>
      <c r="NM84" s="28"/>
      <c r="NN84" s="28"/>
      <c r="NO84" s="28"/>
      <c r="NP84" s="28"/>
      <c r="NQ84" s="28"/>
      <c r="NR84" s="28"/>
      <c r="NS84" s="28"/>
      <c r="NT84" s="28"/>
      <c r="NU84" s="28"/>
      <c r="NV84" s="28"/>
      <c r="NW84" s="28"/>
      <c r="NX84" s="28"/>
      <c r="NY84" s="28"/>
      <c r="NZ84" s="28"/>
      <c r="OA84" s="28"/>
      <c r="OB84" s="28"/>
      <c r="OC84" s="28"/>
      <c r="OD84" s="28"/>
      <c r="OE84" s="28"/>
      <c r="OF84" s="28"/>
      <c r="OG84" s="28"/>
      <c r="OH84" s="28"/>
      <c r="OI84" s="28"/>
      <c r="OJ84" s="28"/>
      <c r="OK84" s="28"/>
      <c r="OL84" s="28"/>
      <c r="OM84" s="28"/>
      <c r="ON84" s="28"/>
      <c r="OO84" s="28"/>
      <c r="OP84" s="28"/>
      <c r="OQ84" s="28"/>
      <c r="OR84" s="28"/>
      <c r="OS84" s="28"/>
      <c r="OT84" s="28"/>
      <c r="OU84" s="28"/>
      <c r="OV84" s="28"/>
      <c r="OW84" s="28"/>
      <c r="OX84" s="28"/>
      <c r="OY84" s="28"/>
      <c r="OZ84" s="28"/>
      <c r="PA84" s="28"/>
      <c r="PB84" s="28"/>
      <c r="PC84" s="28"/>
      <c r="PD84" s="28"/>
      <c r="PE84" s="28"/>
      <c r="PF84" s="28"/>
      <c r="PG84" s="28"/>
      <c r="PH84" s="28"/>
      <c r="PI84" s="28"/>
      <c r="PJ84" s="28"/>
      <c r="PK84" s="28"/>
      <c r="PL84" s="28"/>
      <c r="PM84" s="28"/>
      <c r="PN84" s="28"/>
      <c r="PO84" s="28"/>
      <c r="PP84" s="28"/>
      <c r="PQ84" s="28"/>
      <c r="PR84" s="28"/>
      <c r="PS84" s="28"/>
      <c r="PT84" s="28"/>
      <c r="PU84" s="28"/>
      <c r="PV84" s="28"/>
      <c r="PW84" s="28"/>
      <c r="PX84" s="28"/>
      <c r="PY84" s="28"/>
      <c r="PZ84" s="28"/>
      <c r="QA84" s="28"/>
      <c r="QB84" s="28"/>
      <c r="QC84" s="28"/>
      <c r="QD84" s="28"/>
      <c r="QE84" s="28"/>
      <c r="QF84" s="28"/>
      <c r="QG84" s="28"/>
      <c r="QH84" s="28"/>
      <c r="QI84" s="28"/>
      <c r="QJ84" s="28"/>
      <c r="QK84" s="28"/>
      <c r="QL84" s="28"/>
      <c r="QM84" s="28"/>
      <c r="QN84" s="28"/>
      <c r="QO84" s="28"/>
      <c r="QP84" s="28"/>
      <c r="QQ84" s="28"/>
      <c r="QR84" s="28"/>
      <c r="QS84" s="28"/>
      <c r="QT84" s="28"/>
      <c r="QU84" s="28"/>
      <c r="QV84" s="28"/>
      <c r="QW84" s="28"/>
      <c r="QX84" s="28"/>
      <c r="QY84" s="28"/>
      <c r="QZ84" s="28"/>
      <c r="RA84" s="28"/>
      <c r="RB84" s="28"/>
      <c r="RC84" s="28"/>
      <c r="RD84" s="28"/>
      <c r="RE84" s="28"/>
      <c r="RF84" s="28"/>
      <c r="RG84" s="28"/>
      <c r="RH84" s="28"/>
      <c r="RI84" s="28"/>
      <c r="RJ84" s="28"/>
      <c r="RK84" s="28"/>
      <c r="RL84" s="28"/>
      <c r="RM84" s="28"/>
      <c r="RN84" s="28"/>
      <c r="RO84" s="28"/>
      <c r="RP84" s="28"/>
      <c r="RQ84" s="28"/>
      <c r="RR84" s="28"/>
      <c r="RS84" s="28"/>
      <c r="RT84" s="28"/>
      <c r="RU84" s="28"/>
      <c r="RV84" s="28"/>
      <c r="RW84" s="28"/>
      <c r="RX84" s="28"/>
      <c r="RY84" s="28"/>
      <c r="RZ84" s="28"/>
      <c r="SA84" s="28"/>
      <c r="SB84" s="28"/>
      <c r="SC84" s="28"/>
      <c r="SD84" s="28"/>
      <c r="SE84" s="28"/>
      <c r="SF84" s="28"/>
      <c r="SG84" s="28"/>
      <c r="SH84" s="28"/>
      <c r="SI84" s="28"/>
      <c r="SJ84" s="28"/>
      <c r="SK84" s="28"/>
      <c r="SL84" s="28"/>
      <c r="SM84" s="28"/>
      <c r="SN84" s="28"/>
      <c r="SO84" s="28"/>
      <c r="SP84" s="28"/>
      <c r="SQ84" s="28"/>
      <c r="SR84" s="28"/>
      <c r="SS84" s="28"/>
      <c r="ST84" s="28"/>
      <c r="SU84" s="28"/>
      <c r="SV84" s="28"/>
      <c r="SW84" s="28"/>
      <c r="SX84" s="28"/>
      <c r="SY84" s="28"/>
      <c r="SZ84" s="28"/>
      <c r="TA84" s="28"/>
      <c r="TB84" s="28"/>
      <c r="TC84" s="28"/>
      <c r="TD84" s="28"/>
      <c r="TE84" s="28"/>
      <c r="TF84" s="28"/>
      <c r="TG84" s="28"/>
      <c r="TH84" s="28"/>
      <c r="TI84" s="28"/>
      <c r="TJ84" s="28"/>
      <c r="TK84" s="28"/>
      <c r="TL84" s="28"/>
      <c r="TM84" s="28"/>
      <c r="TN84" s="28"/>
      <c r="TO84" s="28"/>
      <c r="TP84" s="28"/>
      <c r="TQ84" s="28"/>
      <c r="TR84" s="28"/>
      <c r="TS84" s="28"/>
      <c r="TT84" s="28"/>
      <c r="TU84" s="28"/>
      <c r="TV84" s="28"/>
      <c r="TW84" s="28"/>
      <c r="TX84" s="28"/>
      <c r="TY84" s="28"/>
      <c r="TZ84" s="28"/>
      <c r="UA84" s="28"/>
      <c r="UB84" s="28"/>
      <c r="UC84" s="28"/>
      <c r="UD84" s="28"/>
      <c r="UE84" s="28"/>
      <c r="UF84" s="28"/>
      <c r="UG84" s="28"/>
      <c r="UH84" s="28"/>
      <c r="UI84" s="28"/>
      <c r="UJ84" s="28"/>
      <c r="UK84" s="28"/>
      <c r="UL84" s="28"/>
      <c r="UM84" s="28"/>
      <c r="UN84" s="28"/>
      <c r="UO84" s="28"/>
      <c r="UP84" s="28"/>
      <c r="UQ84" s="28"/>
      <c r="UR84" s="28"/>
      <c r="US84" s="28"/>
      <c r="UT84" s="28"/>
      <c r="UU84" s="28"/>
      <c r="UV84" s="28"/>
      <c r="UW84" s="28"/>
      <c r="UX84" s="28"/>
      <c r="UY84" s="28"/>
      <c r="UZ84" s="28"/>
      <c r="VA84" s="28"/>
      <c r="VB84" s="28"/>
      <c r="VC84" s="28"/>
      <c r="VD84" s="28"/>
      <c r="VE84" s="28"/>
      <c r="VF84" s="28"/>
      <c r="VG84" s="28"/>
      <c r="VH84" s="28"/>
      <c r="VI84" s="28"/>
      <c r="VJ84" s="28"/>
      <c r="VK84" s="28"/>
      <c r="VL84" s="28"/>
      <c r="VM84" s="28"/>
      <c r="VN84" s="28"/>
      <c r="VO84" s="28"/>
      <c r="VP84" s="28"/>
      <c r="VQ84" s="28"/>
      <c r="VR84" s="28"/>
      <c r="VS84" s="28"/>
      <c r="VT84" s="28"/>
      <c r="VU84" s="28"/>
      <c r="VV84" s="28"/>
      <c r="VW84" s="28"/>
      <c r="VX84" s="28"/>
      <c r="VY84" s="28"/>
      <c r="VZ84" s="28"/>
      <c r="WA84" s="28"/>
      <c r="WB84" s="28"/>
      <c r="WC84" s="28"/>
      <c r="WD84" s="28"/>
      <c r="WE84" s="28"/>
      <c r="WF84" s="28"/>
      <c r="WG84" s="28"/>
      <c r="WH84" s="28"/>
      <c r="WI84" s="28"/>
      <c r="WJ84" s="28"/>
      <c r="WK84" s="28"/>
      <c r="WL84" s="28"/>
      <c r="WM84" s="28"/>
      <c r="WN84" s="28"/>
      <c r="WO84" s="28"/>
      <c r="WP84" s="28"/>
      <c r="WQ84" s="28"/>
      <c r="WR84" s="28"/>
      <c r="WS84" s="28"/>
      <c r="WT84" s="28"/>
      <c r="WU84" s="28"/>
      <c r="WV84" s="28"/>
      <c r="WW84" s="28"/>
      <c r="WX84" s="28"/>
      <c r="WY84" s="28"/>
      <c r="WZ84" s="28"/>
      <c r="XA84" s="28"/>
      <c r="XB84" s="28"/>
      <c r="XC84" s="28"/>
      <c r="XD84" s="28"/>
      <c r="XE84" s="28"/>
      <c r="XF84" s="28"/>
      <c r="XG84" s="28"/>
      <c r="XH84" s="28"/>
      <c r="XI84" s="28"/>
      <c r="XJ84" s="28"/>
      <c r="XK84" s="28"/>
      <c r="XL84" s="28"/>
      <c r="XM84" s="28"/>
      <c r="XN84" s="28"/>
      <c r="XO84" s="28"/>
      <c r="XP84" s="28"/>
      <c r="XQ84" s="28"/>
      <c r="XR84" s="28"/>
      <c r="XS84" s="28"/>
      <c r="XT84" s="28"/>
      <c r="XU84" s="28"/>
      <c r="XV84" s="28"/>
      <c r="XW84" s="28"/>
      <c r="XX84" s="28"/>
      <c r="XY84" s="28"/>
      <c r="XZ84" s="28"/>
      <c r="YA84" s="28"/>
      <c r="YB84" s="28"/>
      <c r="YC84" s="28"/>
      <c r="YD84" s="28"/>
      <c r="YE84" s="28"/>
      <c r="YF84" s="28"/>
      <c r="YG84" s="28"/>
      <c r="YH84" s="28"/>
      <c r="YI84" s="28"/>
      <c r="YJ84" s="28"/>
      <c r="YK84" s="28"/>
      <c r="YL84" s="28"/>
      <c r="YM84" s="28"/>
      <c r="YN84" s="28"/>
      <c r="YO84" s="28"/>
      <c r="YP84" s="28"/>
      <c r="YQ84" s="28"/>
      <c r="YR84" s="28"/>
      <c r="YS84" s="28"/>
      <c r="YT84" s="28"/>
      <c r="YU84" s="28"/>
      <c r="YV84" s="28"/>
      <c r="YW84" s="28"/>
      <c r="YX84" s="28"/>
      <c r="YY84" s="28"/>
      <c r="YZ84" s="28"/>
      <c r="ZA84" s="28"/>
      <c r="ZB84" s="28"/>
      <c r="ZC84" s="28"/>
      <c r="ZD84" s="28"/>
      <c r="ZE84" s="28"/>
      <c r="ZF84" s="28"/>
      <c r="ZG84" s="28"/>
      <c r="ZH84" s="28"/>
      <c r="ZI84" s="28"/>
      <c r="ZJ84" s="28"/>
      <c r="ZK84" s="28"/>
      <c r="ZL84" s="28"/>
      <c r="ZM84" s="28"/>
      <c r="ZN84" s="28"/>
      <c r="ZO84" s="28"/>
      <c r="ZP84" s="28"/>
      <c r="ZQ84" s="28"/>
      <c r="ZR84" s="28"/>
      <c r="ZS84" s="28"/>
      <c r="ZT84" s="28"/>
      <c r="ZU84" s="28"/>
      <c r="ZV84" s="28"/>
      <c r="ZW84" s="28"/>
      <c r="ZX84" s="28"/>
      <c r="ZY84" s="28"/>
      <c r="ZZ84" s="28"/>
      <c r="AAA84" s="28"/>
      <c r="AAB84" s="28"/>
      <c r="AAC84" s="28"/>
      <c r="AAD84" s="28"/>
      <c r="AAE84" s="28"/>
      <c r="AAF84" s="28"/>
      <c r="AAG84" s="28"/>
      <c r="AAH84" s="28"/>
      <c r="AAI84" s="28"/>
      <c r="AAJ84" s="28"/>
      <c r="AAK84" s="28"/>
      <c r="AAL84" s="28"/>
      <c r="AAM84" s="28"/>
      <c r="AAN84" s="28"/>
      <c r="AAO84" s="28"/>
      <c r="AAP84" s="28"/>
      <c r="AAQ84" s="28"/>
      <c r="AAR84" s="28"/>
      <c r="AAS84" s="28"/>
      <c r="AAT84" s="28"/>
      <c r="AAU84" s="28"/>
      <c r="AAV84" s="28"/>
      <c r="AAW84" s="28"/>
      <c r="AAX84" s="28"/>
      <c r="AAY84" s="28"/>
      <c r="AAZ84" s="28"/>
      <c r="ABA84" s="28"/>
      <c r="ABB84" s="28"/>
      <c r="ABC84" s="28"/>
      <c r="ABD84" s="28"/>
      <c r="ABE84" s="28"/>
      <c r="ABF84" s="28"/>
      <c r="ABG84" s="28"/>
      <c r="ABH84" s="28"/>
      <c r="ABI84" s="28"/>
      <c r="ABJ84" s="28"/>
      <c r="ABK84" s="28"/>
      <c r="ABL84" s="28"/>
      <c r="ABM84" s="28"/>
      <c r="ABN84" s="28"/>
      <c r="ABO84" s="28"/>
      <c r="ABP84" s="28"/>
      <c r="ABQ84" s="28"/>
      <c r="ABR84" s="28"/>
      <c r="ABS84" s="28"/>
      <c r="ABT84" s="28"/>
      <c r="ABU84" s="28"/>
      <c r="ABV84" s="28"/>
      <c r="ABW84" s="28"/>
      <c r="ABX84" s="28"/>
      <c r="ABY84" s="28"/>
      <c r="ABZ84" s="28"/>
      <c r="ACA84" s="28"/>
      <c r="ACB84" s="28"/>
      <c r="ACC84" s="28"/>
      <c r="ACD84" s="28"/>
      <c r="ACE84" s="28"/>
      <c r="ACF84" s="28"/>
      <c r="ACG84" s="28"/>
      <c r="ACH84" s="28"/>
      <c r="ACI84" s="28"/>
      <c r="ACJ84" s="28"/>
      <c r="ACK84" s="28"/>
      <c r="ACL84" s="28"/>
      <c r="ACM84" s="28"/>
      <c r="ACN84" s="28"/>
      <c r="ACO84" s="28"/>
      <c r="ACP84" s="28"/>
      <c r="ACQ84" s="28"/>
      <c r="ACR84" s="28"/>
      <c r="ACS84" s="28"/>
      <c r="ACT84" s="28"/>
      <c r="ACU84" s="28"/>
      <c r="ACV84" s="28"/>
      <c r="ACW84" s="28"/>
      <c r="ACX84" s="28"/>
      <c r="ACY84" s="28"/>
      <c r="ACZ84" s="28"/>
      <c r="ADA84" s="28"/>
      <c r="ADB84" s="28"/>
      <c r="ADC84" s="28"/>
      <c r="ADD84" s="28"/>
      <c r="ADE84" s="28"/>
      <c r="ADF84" s="28"/>
      <c r="ADG84" s="28"/>
      <c r="ADH84" s="28"/>
      <c r="ADI84" s="28"/>
      <c r="ADJ84" s="28"/>
      <c r="ADK84" s="28"/>
      <c r="ADL84" s="28"/>
      <c r="ADM84" s="28"/>
      <c r="ADN84" s="28"/>
      <c r="ADO84" s="28"/>
      <c r="ADP84" s="28"/>
      <c r="ADQ84" s="28"/>
      <c r="ADR84" s="28"/>
      <c r="ADS84" s="28"/>
      <c r="ADT84" s="28"/>
      <c r="ADU84" s="28"/>
      <c r="ADV84" s="28"/>
      <c r="ADW84" s="28"/>
      <c r="ADX84" s="28"/>
      <c r="ADY84" s="28"/>
      <c r="ADZ84" s="28"/>
      <c r="AEA84" s="28"/>
      <c r="AEB84" s="28"/>
      <c r="AEC84" s="28"/>
      <c r="AED84" s="28"/>
      <c r="AEE84" s="28"/>
      <c r="AEF84" s="28"/>
      <c r="AEG84" s="28"/>
      <c r="AEH84" s="28"/>
      <c r="AEI84" s="28"/>
      <c r="AEJ84" s="28"/>
      <c r="AEK84" s="28"/>
      <c r="AEL84" s="28"/>
      <c r="AEM84" s="28"/>
      <c r="AEN84" s="28"/>
      <c r="AEO84" s="28"/>
      <c r="AEP84" s="28"/>
      <c r="AEQ84" s="28"/>
      <c r="AER84" s="28"/>
      <c r="AES84" s="28"/>
      <c r="AET84" s="28"/>
      <c r="AEU84" s="28"/>
      <c r="AEV84" s="28"/>
      <c r="AEW84" s="28"/>
      <c r="AEX84" s="28"/>
      <c r="AEY84" s="28"/>
      <c r="AEZ84" s="28"/>
      <c r="AFA84" s="28"/>
      <c r="AFB84" s="28"/>
      <c r="AFC84" s="28"/>
      <c r="AFD84" s="28"/>
      <c r="AFE84" s="28"/>
      <c r="AFF84" s="28"/>
      <c r="AFG84" s="28"/>
      <c r="AFH84" s="28"/>
      <c r="AFI84" s="28"/>
      <c r="AFJ84" s="28"/>
      <c r="AFK84" s="28"/>
      <c r="AFL84" s="28"/>
      <c r="AFM84" s="28"/>
      <c r="AFN84" s="28"/>
      <c r="AFO84" s="28"/>
    </row>
    <row r="85" spans="1:847" ht="31.05" customHeight="1">
      <c r="A85" s="450"/>
      <c r="B85" s="35"/>
      <c r="C85" s="571"/>
      <c r="D85" s="35"/>
      <c r="E85" s="35"/>
      <c r="F85" s="35"/>
      <c r="G85" s="35"/>
      <c r="H85" s="35"/>
      <c r="I85" s="35"/>
      <c r="J85" s="35"/>
      <c r="K85" s="559"/>
      <c r="L85" s="470"/>
    </row>
    <row r="86" spans="1:847" s="6" customFormat="1" ht="31.05" customHeight="1">
      <c r="A86" s="446"/>
      <c r="B86" s="447" t="s">
        <v>73</v>
      </c>
      <c r="C86" s="40"/>
      <c r="D86" s="40"/>
      <c r="E86" s="40"/>
      <c r="F86" s="40"/>
      <c r="G86" s="40"/>
      <c r="H86" s="40"/>
      <c r="I86" s="40"/>
      <c r="J86" s="40"/>
      <c r="K86" s="40"/>
      <c r="L86" s="449"/>
      <c r="M86" s="249"/>
      <c r="N86" s="249"/>
      <c r="O86" s="249"/>
      <c r="P86" s="249"/>
      <c r="Q86" s="249"/>
      <c r="R86" s="249"/>
      <c r="S86" s="249"/>
      <c r="T86" s="249"/>
      <c r="U86" s="249"/>
      <c r="V86" s="249"/>
      <c r="W86" s="249"/>
      <c r="X86" s="249"/>
      <c r="Y86" s="249"/>
      <c r="Z86" s="249"/>
      <c r="AA86" s="249"/>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c r="IN86" s="28"/>
      <c r="IO86" s="28"/>
      <c r="IP86" s="28"/>
      <c r="IQ86" s="28"/>
      <c r="IR86" s="28"/>
      <c r="IS86" s="28"/>
      <c r="IT86" s="28"/>
      <c r="IU86" s="28"/>
      <c r="IV86" s="28"/>
      <c r="IW86" s="28"/>
      <c r="IX86" s="28"/>
      <c r="IY86" s="28"/>
      <c r="IZ86" s="28"/>
      <c r="JA86" s="28"/>
      <c r="JB86" s="28"/>
      <c r="JC86" s="28"/>
      <c r="JD86" s="28"/>
      <c r="JE86" s="28"/>
      <c r="JF86" s="28"/>
      <c r="JG86" s="28"/>
      <c r="JH86" s="28"/>
      <c r="JI86" s="28"/>
      <c r="JJ86" s="28"/>
      <c r="JK86" s="28"/>
      <c r="JL86" s="28"/>
      <c r="JM86" s="28"/>
      <c r="JN86" s="28"/>
      <c r="JO86" s="28"/>
      <c r="JP86" s="28"/>
      <c r="JQ86" s="28"/>
      <c r="JR86" s="28"/>
      <c r="JS86" s="28"/>
      <c r="JT86" s="28"/>
      <c r="JU86" s="28"/>
      <c r="JV86" s="28"/>
      <c r="JW86" s="28"/>
      <c r="JX86" s="28"/>
      <c r="JY86" s="28"/>
      <c r="JZ86" s="28"/>
      <c r="KA86" s="28"/>
      <c r="KB86" s="28"/>
      <c r="KC86" s="28"/>
      <c r="KD86" s="28"/>
      <c r="KE86" s="28"/>
      <c r="KF86" s="28"/>
      <c r="KG86" s="28"/>
      <c r="KH86" s="28"/>
      <c r="KI86" s="28"/>
      <c r="KJ86" s="28"/>
      <c r="KK86" s="28"/>
      <c r="KL86" s="28"/>
      <c r="KM86" s="28"/>
      <c r="KN86" s="28"/>
      <c r="KO86" s="28"/>
      <c r="KP86" s="28"/>
      <c r="KQ86" s="28"/>
      <c r="KR86" s="28"/>
      <c r="KS86" s="28"/>
      <c r="KT86" s="28"/>
      <c r="KU86" s="28"/>
      <c r="KV86" s="28"/>
      <c r="KW86" s="28"/>
      <c r="KX86" s="28"/>
      <c r="KY86" s="28"/>
      <c r="KZ86" s="28"/>
      <c r="LA86" s="28"/>
      <c r="LB86" s="28"/>
      <c r="LC86" s="28"/>
      <c r="LD86" s="28"/>
      <c r="LE86" s="28"/>
      <c r="LF86" s="28"/>
      <c r="LG86" s="28"/>
      <c r="LH86" s="28"/>
      <c r="LI86" s="28"/>
      <c r="LJ86" s="28"/>
      <c r="LK86" s="28"/>
      <c r="LL86" s="28"/>
      <c r="LM86" s="28"/>
      <c r="LN86" s="28"/>
      <c r="LO86" s="28"/>
      <c r="LP86" s="28"/>
      <c r="LQ86" s="28"/>
      <c r="LR86" s="28"/>
      <c r="LS86" s="28"/>
      <c r="LT86" s="28"/>
      <c r="LU86" s="28"/>
      <c r="LV86" s="28"/>
      <c r="LW86" s="28"/>
      <c r="LX86" s="28"/>
      <c r="LY86" s="28"/>
      <c r="LZ86" s="28"/>
      <c r="MA86" s="28"/>
      <c r="MB86" s="28"/>
      <c r="MC86" s="28"/>
      <c r="MD86" s="28"/>
      <c r="ME86" s="28"/>
      <c r="MF86" s="28"/>
      <c r="MG86" s="28"/>
      <c r="MH86" s="28"/>
      <c r="MI86" s="28"/>
      <c r="MJ86" s="28"/>
      <c r="MK86" s="28"/>
      <c r="ML86" s="28"/>
      <c r="MM86" s="28"/>
      <c r="MN86" s="28"/>
      <c r="MO86" s="28"/>
      <c r="MP86" s="28"/>
      <c r="MQ86" s="28"/>
      <c r="MR86" s="28"/>
      <c r="MS86" s="28"/>
      <c r="MT86" s="28"/>
      <c r="MU86" s="28"/>
      <c r="MV86" s="28"/>
      <c r="MW86" s="28"/>
      <c r="MX86" s="28"/>
      <c r="MY86" s="28"/>
      <c r="MZ86" s="28"/>
      <c r="NA86" s="28"/>
      <c r="NB86" s="28"/>
      <c r="NC86" s="28"/>
      <c r="ND86" s="28"/>
      <c r="NE86" s="28"/>
      <c r="NF86" s="28"/>
      <c r="NG86" s="28"/>
      <c r="NH86" s="28"/>
      <c r="NI86" s="28"/>
      <c r="NJ86" s="28"/>
      <c r="NK86" s="28"/>
      <c r="NL86" s="28"/>
      <c r="NM86" s="28"/>
      <c r="NN86" s="28"/>
      <c r="NO86" s="28"/>
      <c r="NP86" s="28"/>
      <c r="NQ86" s="28"/>
      <c r="NR86" s="28"/>
      <c r="NS86" s="28"/>
      <c r="NT86" s="28"/>
      <c r="NU86" s="28"/>
      <c r="NV86" s="28"/>
      <c r="NW86" s="28"/>
      <c r="NX86" s="28"/>
      <c r="NY86" s="28"/>
      <c r="NZ86" s="28"/>
      <c r="OA86" s="28"/>
      <c r="OB86" s="28"/>
      <c r="OC86" s="28"/>
      <c r="OD86" s="28"/>
      <c r="OE86" s="28"/>
      <c r="OF86" s="28"/>
      <c r="OG86" s="28"/>
      <c r="OH86" s="28"/>
      <c r="OI86" s="28"/>
      <c r="OJ86" s="28"/>
      <c r="OK86" s="28"/>
      <c r="OL86" s="28"/>
      <c r="OM86" s="28"/>
      <c r="ON86" s="28"/>
      <c r="OO86" s="28"/>
      <c r="OP86" s="28"/>
      <c r="OQ86" s="28"/>
      <c r="OR86" s="28"/>
      <c r="OS86" s="28"/>
      <c r="OT86" s="28"/>
      <c r="OU86" s="28"/>
      <c r="OV86" s="28"/>
      <c r="OW86" s="28"/>
      <c r="OX86" s="28"/>
      <c r="OY86" s="28"/>
      <c r="OZ86" s="28"/>
      <c r="PA86" s="28"/>
      <c r="PB86" s="28"/>
      <c r="PC86" s="28"/>
      <c r="PD86" s="28"/>
      <c r="PE86" s="28"/>
      <c r="PF86" s="28"/>
      <c r="PG86" s="28"/>
      <c r="PH86" s="28"/>
      <c r="PI86" s="28"/>
      <c r="PJ86" s="28"/>
      <c r="PK86" s="28"/>
      <c r="PL86" s="28"/>
      <c r="PM86" s="28"/>
      <c r="PN86" s="28"/>
      <c r="PO86" s="28"/>
      <c r="PP86" s="28"/>
      <c r="PQ86" s="28"/>
      <c r="PR86" s="28"/>
      <c r="PS86" s="28"/>
      <c r="PT86" s="28"/>
      <c r="PU86" s="28"/>
      <c r="PV86" s="28"/>
      <c r="PW86" s="28"/>
      <c r="PX86" s="28"/>
      <c r="PY86" s="28"/>
      <c r="PZ86" s="28"/>
      <c r="QA86" s="28"/>
      <c r="QB86" s="28"/>
      <c r="QC86" s="28"/>
      <c r="QD86" s="28"/>
      <c r="QE86" s="28"/>
      <c r="QF86" s="28"/>
      <c r="QG86" s="28"/>
      <c r="QH86" s="28"/>
      <c r="QI86" s="28"/>
      <c r="QJ86" s="28"/>
      <c r="QK86" s="28"/>
      <c r="QL86" s="28"/>
      <c r="QM86" s="28"/>
      <c r="QN86" s="28"/>
      <c r="QO86" s="28"/>
      <c r="QP86" s="28"/>
      <c r="QQ86" s="28"/>
      <c r="QR86" s="28"/>
      <c r="QS86" s="28"/>
      <c r="QT86" s="28"/>
      <c r="QU86" s="28"/>
      <c r="QV86" s="28"/>
      <c r="QW86" s="28"/>
      <c r="QX86" s="28"/>
      <c r="QY86" s="28"/>
      <c r="QZ86" s="28"/>
      <c r="RA86" s="28"/>
      <c r="RB86" s="28"/>
      <c r="RC86" s="28"/>
      <c r="RD86" s="28"/>
      <c r="RE86" s="28"/>
      <c r="RF86" s="28"/>
      <c r="RG86" s="28"/>
      <c r="RH86" s="28"/>
      <c r="RI86" s="28"/>
      <c r="RJ86" s="28"/>
      <c r="RK86" s="28"/>
      <c r="RL86" s="28"/>
      <c r="RM86" s="28"/>
      <c r="RN86" s="28"/>
      <c r="RO86" s="28"/>
      <c r="RP86" s="28"/>
      <c r="RQ86" s="28"/>
      <c r="RR86" s="28"/>
      <c r="RS86" s="28"/>
      <c r="RT86" s="28"/>
      <c r="RU86" s="28"/>
      <c r="RV86" s="28"/>
      <c r="RW86" s="28"/>
      <c r="RX86" s="28"/>
      <c r="RY86" s="28"/>
      <c r="RZ86" s="28"/>
      <c r="SA86" s="28"/>
      <c r="SB86" s="28"/>
      <c r="SC86" s="28"/>
      <c r="SD86" s="28"/>
      <c r="SE86" s="28"/>
      <c r="SF86" s="28"/>
      <c r="SG86" s="28"/>
      <c r="SH86" s="28"/>
      <c r="SI86" s="28"/>
      <c r="SJ86" s="28"/>
      <c r="SK86" s="28"/>
      <c r="SL86" s="28"/>
      <c r="SM86" s="28"/>
      <c r="SN86" s="28"/>
      <c r="SO86" s="28"/>
      <c r="SP86" s="28"/>
      <c r="SQ86" s="28"/>
      <c r="SR86" s="28"/>
      <c r="SS86" s="28"/>
      <c r="ST86" s="28"/>
      <c r="SU86" s="28"/>
      <c r="SV86" s="28"/>
      <c r="SW86" s="28"/>
      <c r="SX86" s="28"/>
      <c r="SY86" s="28"/>
      <c r="SZ86" s="28"/>
      <c r="TA86" s="28"/>
      <c r="TB86" s="28"/>
      <c r="TC86" s="28"/>
      <c r="TD86" s="28"/>
      <c r="TE86" s="28"/>
      <c r="TF86" s="28"/>
      <c r="TG86" s="28"/>
      <c r="TH86" s="28"/>
      <c r="TI86" s="28"/>
      <c r="TJ86" s="28"/>
      <c r="TK86" s="28"/>
      <c r="TL86" s="28"/>
      <c r="TM86" s="28"/>
      <c r="TN86" s="28"/>
      <c r="TO86" s="28"/>
      <c r="TP86" s="28"/>
      <c r="TQ86" s="28"/>
      <c r="TR86" s="28"/>
      <c r="TS86" s="28"/>
      <c r="TT86" s="28"/>
      <c r="TU86" s="28"/>
      <c r="TV86" s="28"/>
      <c r="TW86" s="28"/>
      <c r="TX86" s="28"/>
      <c r="TY86" s="28"/>
      <c r="TZ86" s="28"/>
      <c r="UA86" s="28"/>
      <c r="UB86" s="28"/>
      <c r="UC86" s="28"/>
      <c r="UD86" s="28"/>
      <c r="UE86" s="28"/>
      <c r="UF86" s="28"/>
      <c r="UG86" s="28"/>
      <c r="UH86" s="28"/>
      <c r="UI86" s="28"/>
      <c r="UJ86" s="28"/>
      <c r="UK86" s="28"/>
      <c r="UL86" s="28"/>
      <c r="UM86" s="28"/>
      <c r="UN86" s="28"/>
      <c r="UO86" s="28"/>
      <c r="UP86" s="28"/>
      <c r="UQ86" s="28"/>
      <c r="UR86" s="28"/>
      <c r="US86" s="28"/>
      <c r="UT86" s="28"/>
      <c r="UU86" s="28"/>
      <c r="UV86" s="28"/>
      <c r="UW86" s="28"/>
      <c r="UX86" s="28"/>
      <c r="UY86" s="28"/>
      <c r="UZ86" s="28"/>
      <c r="VA86" s="28"/>
      <c r="VB86" s="28"/>
      <c r="VC86" s="28"/>
      <c r="VD86" s="28"/>
      <c r="VE86" s="28"/>
      <c r="VF86" s="28"/>
      <c r="VG86" s="28"/>
      <c r="VH86" s="28"/>
      <c r="VI86" s="28"/>
      <c r="VJ86" s="28"/>
      <c r="VK86" s="28"/>
      <c r="VL86" s="28"/>
      <c r="VM86" s="28"/>
      <c r="VN86" s="28"/>
      <c r="VO86" s="28"/>
      <c r="VP86" s="28"/>
      <c r="VQ86" s="28"/>
      <c r="VR86" s="28"/>
      <c r="VS86" s="28"/>
      <c r="VT86" s="28"/>
      <c r="VU86" s="28"/>
      <c r="VV86" s="28"/>
      <c r="VW86" s="28"/>
      <c r="VX86" s="28"/>
      <c r="VY86" s="28"/>
      <c r="VZ86" s="28"/>
      <c r="WA86" s="28"/>
      <c r="WB86" s="28"/>
      <c r="WC86" s="28"/>
      <c r="WD86" s="28"/>
      <c r="WE86" s="28"/>
      <c r="WF86" s="28"/>
      <c r="WG86" s="28"/>
      <c r="WH86" s="28"/>
      <c r="WI86" s="28"/>
      <c r="WJ86" s="28"/>
      <c r="WK86" s="28"/>
      <c r="WL86" s="28"/>
      <c r="WM86" s="28"/>
      <c r="WN86" s="28"/>
      <c r="WO86" s="28"/>
      <c r="WP86" s="28"/>
      <c r="WQ86" s="28"/>
      <c r="WR86" s="28"/>
      <c r="WS86" s="28"/>
      <c r="WT86" s="28"/>
      <c r="WU86" s="28"/>
      <c r="WV86" s="28"/>
      <c r="WW86" s="28"/>
      <c r="WX86" s="28"/>
      <c r="WY86" s="28"/>
      <c r="WZ86" s="28"/>
      <c r="XA86" s="28"/>
      <c r="XB86" s="28"/>
      <c r="XC86" s="28"/>
      <c r="XD86" s="28"/>
      <c r="XE86" s="28"/>
      <c r="XF86" s="28"/>
      <c r="XG86" s="28"/>
      <c r="XH86" s="28"/>
      <c r="XI86" s="28"/>
      <c r="XJ86" s="28"/>
      <c r="XK86" s="28"/>
      <c r="XL86" s="28"/>
      <c r="XM86" s="28"/>
      <c r="XN86" s="28"/>
      <c r="XO86" s="28"/>
      <c r="XP86" s="28"/>
      <c r="XQ86" s="28"/>
      <c r="XR86" s="28"/>
      <c r="XS86" s="28"/>
      <c r="XT86" s="28"/>
      <c r="XU86" s="28"/>
      <c r="XV86" s="28"/>
      <c r="XW86" s="28"/>
      <c r="XX86" s="28"/>
      <c r="XY86" s="28"/>
      <c r="XZ86" s="28"/>
      <c r="YA86" s="28"/>
      <c r="YB86" s="28"/>
      <c r="YC86" s="28"/>
      <c r="YD86" s="28"/>
      <c r="YE86" s="28"/>
      <c r="YF86" s="28"/>
      <c r="YG86" s="28"/>
      <c r="YH86" s="28"/>
      <c r="YI86" s="28"/>
      <c r="YJ86" s="28"/>
      <c r="YK86" s="28"/>
      <c r="YL86" s="28"/>
      <c r="YM86" s="28"/>
      <c r="YN86" s="28"/>
      <c r="YO86" s="28"/>
      <c r="YP86" s="28"/>
      <c r="YQ86" s="28"/>
      <c r="YR86" s="28"/>
      <c r="YS86" s="28"/>
      <c r="YT86" s="28"/>
      <c r="YU86" s="28"/>
      <c r="YV86" s="28"/>
      <c r="YW86" s="28"/>
      <c r="YX86" s="28"/>
      <c r="YY86" s="28"/>
      <c r="YZ86" s="28"/>
      <c r="ZA86" s="28"/>
      <c r="ZB86" s="28"/>
      <c r="ZC86" s="28"/>
      <c r="ZD86" s="28"/>
      <c r="ZE86" s="28"/>
      <c r="ZF86" s="28"/>
      <c r="ZG86" s="28"/>
      <c r="ZH86" s="28"/>
      <c r="ZI86" s="28"/>
      <c r="ZJ86" s="28"/>
      <c r="ZK86" s="28"/>
      <c r="ZL86" s="28"/>
      <c r="ZM86" s="28"/>
      <c r="ZN86" s="28"/>
      <c r="ZO86" s="28"/>
      <c r="ZP86" s="28"/>
      <c r="ZQ86" s="28"/>
      <c r="ZR86" s="28"/>
      <c r="ZS86" s="28"/>
      <c r="ZT86" s="28"/>
      <c r="ZU86" s="28"/>
      <c r="ZV86" s="28"/>
      <c r="ZW86" s="28"/>
      <c r="ZX86" s="28"/>
      <c r="ZY86" s="28"/>
      <c r="ZZ86" s="28"/>
      <c r="AAA86" s="28"/>
      <c r="AAB86" s="28"/>
      <c r="AAC86" s="28"/>
      <c r="AAD86" s="28"/>
      <c r="AAE86" s="28"/>
      <c r="AAF86" s="28"/>
      <c r="AAG86" s="28"/>
      <c r="AAH86" s="28"/>
      <c r="AAI86" s="28"/>
      <c r="AAJ86" s="28"/>
      <c r="AAK86" s="28"/>
      <c r="AAL86" s="28"/>
      <c r="AAM86" s="28"/>
      <c r="AAN86" s="28"/>
      <c r="AAO86" s="28"/>
      <c r="AAP86" s="28"/>
      <c r="AAQ86" s="28"/>
      <c r="AAR86" s="28"/>
      <c r="AAS86" s="28"/>
      <c r="AAT86" s="28"/>
      <c r="AAU86" s="28"/>
      <c r="AAV86" s="28"/>
      <c r="AAW86" s="28"/>
      <c r="AAX86" s="28"/>
      <c r="AAY86" s="28"/>
      <c r="AAZ86" s="28"/>
      <c r="ABA86" s="28"/>
      <c r="ABB86" s="28"/>
      <c r="ABC86" s="28"/>
      <c r="ABD86" s="28"/>
      <c r="ABE86" s="28"/>
      <c r="ABF86" s="28"/>
      <c r="ABG86" s="28"/>
      <c r="ABH86" s="28"/>
      <c r="ABI86" s="28"/>
      <c r="ABJ86" s="28"/>
      <c r="ABK86" s="28"/>
      <c r="ABL86" s="28"/>
      <c r="ABM86" s="28"/>
      <c r="ABN86" s="28"/>
      <c r="ABO86" s="28"/>
      <c r="ABP86" s="28"/>
      <c r="ABQ86" s="28"/>
      <c r="ABR86" s="28"/>
      <c r="ABS86" s="28"/>
      <c r="ABT86" s="28"/>
      <c r="ABU86" s="28"/>
      <c r="ABV86" s="28"/>
      <c r="ABW86" s="28"/>
      <c r="ABX86" s="28"/>
      <c r="ABY86" s="28"/>
      <c r="ABZ86" s="28"/>
      <c r="ACA86" s="28"/>
      <c r="ACB86" s="28"/>
      <c r="ACC86" s="28"/>
      <c r="ACD86" s="28"/>
      <c r="ACE86" s="28"/>
      <c r="ACF86" s="28"/>
      <c r="ACG86" s="28"/>
      <c r="ACH86" s="28"/>
      <c r="ACI86" s="28"/>
      <c r="ACJ86" s="28"/>
      <c r="ACK86" s="28"/>
      <c r="ACL86" s="28"/>
      <c r="ACM86" s="28"/>
      <c r="ACN86" s="28"/>
      <c r="ACO86" s="28"/>
      <c r="ACP86" s="28"/>
      <c r="ACQ86" s="28"/>
      <c r="ACR86" s="28"/>
      <c r="ACS86" s="28"/>
      <c r="ACT86" s="28"/>
      <c r="ACU86" s="28"/>
      <c r="ACV86" s="28"/>
      <c r="ACW86" s="28"/>
      <c r="ACX86" s="28"/>
      <c r="ACY86" s="28"/>
      <c r="ACZ86" s="28"/>
      <c r="ADA86" s="28"/>
      <c r="ADB86" s="28"/>
      <c r="ADC86" s="28"/>
      <c r="ADD86" s="28"/>
      <c r="ADE86" s="28"/>
      <c r="ADF86" s="28"/>
      <c r="ADG86" s="28"/>
      <c r="ADH86" s="28"/>
      <c r="ADI86" s="28"/>
      <c r="ADJ86" s="28"/>
      <c r="ADK86" s="28"/>
      <c r="ADL86" s="28"/>
      <c r="ADM86" s="28"/>
      <c r="ADN86" s="28"/>
      <c r="ADO86" s="28"/>
      <c r="ADP86" s="28"/>
      <c r="ADQ86" s="28"/>
      <c r="ADR86" s="28"/>
      <c r="ADS86" s="28"/>
      <c r="ADT86" s="28"/>
      <c r="ADU86" s="28"/>
      <c r="ADV86" s="28"/>
      <c r="ADW86" s="28"/>
      <c r="ADX86" s="28"/>
      <c r="ADY86" s="28"/>
      <c r="ADZ86" s="28"/>
      <c r="AEA86" s="28"/>
      <c r="AEB86" s="28"/>
      <c r="AEC86" s="28"/>
      <c r="AED86" s="28"/>
      <c r="AEE86" s="28"/>
      <c r="AEF86" s="28"/>
      <c r="AEG86" s="28"/>
      <c r="AEH86" s="28"/>
      <c r="AEI86" s="28"/>
      <c r="AEJ86" s="28"/>
      <c r="AEK86" s="28"/>
      <c r="AEL86" s="28"/>
      <c r="AEM86" s="28"/>
      <c r="AEN86" s="28"/>
      <c r="AEO86" s="28"/>
      <c r="AEP86" s="28"/>
      <c r="AEQ86" s="28"/>
      <c r="AER86" s="28"/>
      <c r="AES86" s="28"/>
      <c r="AET86" s="28"/>
      <c r="AEU86" s="28"/>
      <c r="AEV86" s="28"/>
      <c r="AEW86" s="28"/>
      <c r="AEX86" s="28"/>
      <c r="AEY86" s="28"/>
      <c r="AEZ86" s="28"/>
      <c r="AFA86" s="28"/>
      <c r="AFB86" s="28"/>
      <c r="AFC86" s="28"/>
      <c r="AFD86" s="28"/>
      <c r="AFE86" s="28"/>
      <c r="AFF86" s="28"/>
      <c r="AFG86" s="28"/>
      <c r="AFH86" s="28"/>
      <c r="AFI86" s="28"/>
      <c r="AFJ86" s="28"/>
      <c r="AFK86" s="28"/>
      <c r="AFL86" s="28"/>
      <c r="AFM86" s="28"/>
      <c r="AFN86" s="28"/>
      <c r="AFO86" s="28"/>
    </row>
    <row r="87" spans="1:847" s="28" customFormat="1" ht="31.05" customHeight="1">
      <c r="A87" s="457"/>
      <c r="B87" s="44"/>
      <c r="C87" s="458" t="s">
        <v>74</v>
      </c>
      <c r="D87" s="349"/>
      <c r="E87" s="473" t="b">
        <v>0</v>
      </c>
      <c r="F87" s="626">
        <f>$I$9*$I87/100</f>
        <v>0</v>
      </c>
      <c r="G87" s="626">
        <f>$G$9*$I87/100</f>
        <v>0</v>
      </c>
      <c r="H87" s="44" t="s">
        <v>453</v>
      </c>
      <c r="I87" s="560">
        <v>100</v>
      </c>
      <c r="J87" s="462" t="s">
        <v>334</v>
      </c>
      <c r="K87" s="463">
        <f>$AA87</f>
        <v>0</v>
      </c>
      <c r="L87" s="464" t="str">
        <f>IF($E87,K87,"")</f>
        <v/>
      </c>
      <c r="M87" s="285">
        <v>304.52</v>
      </c>
      <c r="N87" s="256" t="s">
        <v>138</v>
      </c>
      <c r="O87" s="256">
        <f>(G87*0.0762)*M87</f>
        <v>0</v>
      </c>
      <c r="P87" s="257" t="s">
        <v>139</v>
      </c>
      <c r="Q87" s="256"/>
      <c r="R87" s="256"/>
      <c r="S87" s="256"/>
      <c r="T87" s="257"/>
      <c r="U87" s="256"/>
      <c r="V87" s="256"/>
      <c r="W87" s="256"/>
      <c r="X87" s="256"/>
      <c r="Y87" s="256">
        <f t="shared" ref="Y87:Y93" si="18">O87+S87+W87</f>
        <v>0</v>
      </c>
      <c r="Z87" s="256"/>
      <c r="AA87" s="256">
        <f>Y87-Z87</f>
        <v>0</v>
      </c>
    </row>
    <row r="88" spans="1:847" ht="31.05" customHeight="1">
      <c r="A88" s="437"/>
      <c r="B88" s="354"/>
      <c r="C88" s="465" t="s">
        <v>75</v>
      </c>
      <c r="D88" s="350"/>
      <c r="E88" s="510" t="b">
        <v>0</v>
      </c>
      <c r="F88" s="629">
        <f>$I$9*$I88/100</f>
        <v>0</v>
      </c>
      <c r="G88" s="629">
        <f>$G$9*$I88/100</f>
        <v>0</v>
      </c>
      <c r="H88" s="35" t="s">
        <v>453</v>
      </c>
      <c r="I88" s="560">
        <v>100</v>
      </c>
      <c r="J88" s="467" t="s">
        <v>334</v>
      </c>
      <c r="K88" s="514">
        <f>$AA88</f>
        <v>0</v>
      </c>
      <c r="L88" s="519" t="str">
        <f t="shared" ref="L88:L94" si="19">IF($E88,K88,"")</f>
        <v/>
      </c>
      <c r="M88" s="618">
        <v>250.4</v>
      </c>
      <c r="N88" s="262" t="s">
        <v>138</v>
      </c>
      <c r="O88" s="262">
        <f>(G88*0.0762)*M88</f>
        <v>0</v>
      </c>
      <c r="P88" s="263" t="s">
        <v>139</v>
      </c>
      <c r="Q88" s="262"/>
      <c r="R88" s="262"/>
      <c r="S88" s="262"/>
      <c r="T88" s="263"/>
      <c r="U88" s="262"/>
      <c r="V88" s="262"/>
      <c r="W88" s="262"/>
      <c r="X88" s="262"/>
      <c r="Y88" s="256">
        <f t="shared" si="18"/>
        <v>0</v>
      </c>
      <c r="Z88" s="262"/>
      <c r="AA88" s="256">
        <f t="shared" ref="AA88:AA94" si="20">Y88-Z88</f>
        <v>0</v>
      </c>
    </row>
    <row r="89" spans="1:847" s="6" customFormat="1" ht="31.05" customHeight="1">
      <c r="A89" s="457"/>
      <c r="B89" s="44"/>
      <c r="C89" s="458" t="s">
        <v>76</v>
      </c>
      <c r="D89" s="349"/>
      <c r="E89" s="473" t="b">
        <v>0</v>
      </c>
      <c r="F89" s="626">
        <f t="shared" ref="F89:F94" si="21">$I$9*$I89/100</f>
        <v>0</v>
      </c>
      <c r="G89" s="626">
        <f t="shared" ref="G89:G94" si="22">$G$9*$I89/100</f>
        <v>0</v>
      </c>
      <c r="H89" s="44" t="s">
        <v>453</v>
      </c>
      <c r="I89" s="560">
        <v>100</v>
      </c>
      <c r="J89" s="462" t="s">
        <v>334</v>
      </c>
      <c r="K89" s="463">
        <f t="shared" ref="K89:K94" si="23">$AA89</f>
        <v>0</v>
      </c>
      <c r="L89" s="464" t="str">
        <f t="shared" si="19"/>
        <v/>
      </c>
      <c r="M89" s="337">
        <v>304.52</v>
      </c>
      <c r="N89" s="256" t="s">
        <v>138</v>
      </c>
      <c r="O89" s="256">
        <f>(G89*0.1016)*M89</f>
        <v>0</v>
      </c>
      <c r="P89" s="257" t="s">
        <v>139</v>
      </c>
      <c r="Q89" s="256"/>
      <c r="R89" s="256"/>
      <c r="S89" s="256"/>
      <c r="T89" s="257"/>
      <c r="U89" s="256"/>
      <c r="V89" s="256"/>
      <c r="W89" s="256"/>
      <c r="X89" s="256"/>
      <c r="Y89" s="256">
        <f t="shared" si="18"/>
        <v>0</v>
      </c>
      <c r="Z89" s="256"/>
      <c r="AA89" s="256">
        <f t="shared" si="20"/>
        <v>0</v>
      </c>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c r="IQ89" s="28"/>
      <c r="IR89" s="28"/>
      <c r="IS89" s="28"/>
      <c r="IT89" s="28"/>
      <c r="IU89" s="28"/>
      <c r="IV89" s="28"/>
      <c r="IW89" s="28"/>
      <c r="IX89" s="28"/>
      <c r="IY89" s="28"/>
      <c r="IZ89" s="28"/>
      <c r="JA89" s="28"/>
      <c r="JB89" s="28"/>
      <c r="JC89" s="28"/>
      <c r="JD89" s="28"/>
      <c r="JE89" s="28"/>
      <c r="JF89" s="28"/>
      <c r="JG89" s="28"/>
      <c r="JH89" s="28"/>
      <c r="JI89" s="28"/>
      <c r="JJ89" s="28"/>
      <c r="JK89" s="28"/>
      <c r="JL89" s="28"/>
      <c r="JM89" s="28"/>
      <c r="JN89" s="28"/>
      <c r="JO89" s="28"/>
      <c r="JP89" s="28"/>
      <c r="JQ89" s="28"/>
      <c r="JR89" s="28"/>
      <c r="JS89" s="28"/>
      <c r="JT89" s="28"/>
      <c r="JU89" s="28"/>
      <c r="JV89" s="28"/>
      <c r="JW89" s="28"/>
      <c r="JX89" s="28"/>
      <c r="JY89" s="28"/>
      <c r="JZ89" s="28"/>
      <c r="KA89" s="28"/>
      <c r="KB89" s="28"/>
      <c r="KC89" s="28"/>
      <c r="KD89" s="28"/>
      <c r="KE89" s="28"/>
      <c r="KF89" s="28"/>
      <c r="KG89" s="28"/>
      <c r="KH89" s="28"/>
      <c r="KI89" s="28"/>
      <c r="KJ89" s="28"/>
      <c r="KK89" s="28"/>
      <c r="KL89" s="28"/>
      <c r="KM89" s="28"/>
      <c r="KN89" s="28"/>
      <c r="KO89" s="28"/>
      <c r="KP89" s="28"/>
      <c r="KQ89" s="28"/>
      <c r="KR89" s="28"/>
      <c r="KS89" s="28"/>
      <c r="KT89" s="28"/>
      <c r="KU89" s="28"/>
      <c r="KV89" s="28"/>
      <c r="KW89" s="28"/>
      <c r="KX89" s="28"/>
      <c r="KY89" s="28"/>
      <c r="KZ89" s="28"/>
      <c r="LA89" s="28"/>
      <c r="LB89" s="28"/>
      <c r="LC89" s="28"/>
      <c r="LD89" s="28"/>
      <c r="LE89" s="28"/>
      <c r="LF89" s="28"/>
      <c r="LG89" s="28"/>
      <c r="LH89" s="28"/>
      <c r="LI89" s="28"/>
      <c r="LJ89" s="28"/>
      <c r="LK89" s="28"/>
      <c r="LL89" s="28"/>
      <c r="LM89" s="28"/>
      <c r="LN89" s="28"/>
      <c r="LO89" s="28"/>
      <c r="LP89" s="28"/>
      <c r="LQ89" s="28"/>
      <c r="LR89" s="28"/>
      <c r="LS89" s="28"/>
      <c r="LT89" s="28"/>
      <c r="LU89" s="28"/>
      <c r="LV89" s="28"/>
      <c r="LW89" s="28"/>
      <c r="LX89" s="28"/>
      <c r="LY89" s="28"/>
      <c r="LZ89" s="28"/>
      <c r="MA89" s="28"/>
      <c r="MB89" s="28"/>
      <c r="MC89" s="28"/>
      <c r="MD89" s="28"/>
      <c r="ME89" s="28"/>
      <c r="MF89" s="28"/>
      <c r="MG89" s="28"/>
      <c r="MH89" s="28"/>
      <c r="MI89" s="28"/>
      <c r="MJ89" s="28"/>
      <c r="MK89" s="28"/>
      <c r="ML89" s="28"/>
      <c r="MM89" s="28"/>
      <c r="MN89" s="28"/>
      <c r="MO89" s="28"/>
      <c r="MP89" s="28"/>
      <c r="MQ89" s="28"/>
      <c r="MR89" s="28"/>
      <c r="MS89" s="28"/>
      <c r="MT89" s="28"/>
      <c r="MU89" s="28"/>
      <c r="MV89" s="28"/>
      <c r="MW89" s="28"/>
      <c r="MX89" s="28"/>
      <c r="MY89" s="28"/>
      <c r="MZ89" s="28"/>
      <c r="NA89" s="28"/>
      <c r="NB89" s="28"/>
      <c r="NC89" s="28"/>
      <c r="ND89" s="28"/>
      <c r="NE89" s="28"/>
      <c r="NF89" s="28"/>
      <c r="NG89" s="28"/>
      <c r="NH89" s="28"/>
      <c r="NI89" s="28"/>
      <c r="NJ89" s="28"/>
      <c r="NK89" s="28"/>
      <c r="NL89" s="28"/>
      <c r="NM89" s="28"/>
      <c r="NN89" s="28"/>
      <c r="NO89" s="28"/>
      <c r="NP89" s="28"/>
      <c r="NQ89" s="28"/>
      <c r="NR89" s="28"/>
      <c r="NS89" s="28"/>
      <c r="NT89" s="28"/>
      <c r="NU89" s="28"/>
      <c r="NV89" s="28"/>
      <c r="NW89" s="28"/>
      <c r="NX89" s="28"/>
      <c r="NY89" s="28"/>
      <c r="NZ89" s="28"/>
      <c r="OA89" s="28"/>
      <c r="OB89" s="28"/>
      <c r="OC89" s="28"/>
      <c r="OD89" s="28"/>
      <c r="OE89" s="28"/>
      <c r="OF89" s="28"/>
      <c r="OG89" s="28"/>
      <c r="OH89" s="28"/>
      <c r="OI89" s="28"/>
      <c r="OJ89" s="28"/>
      <c r="OK89" s="28"/>
      <c r="OL89" s="28"/>
      <c r="OM89" s="28"/>
      <c r="ON89" s="28"/>
      <c r="OO89" s="28"/>
      <c r="OP89" s="28"/>
      <c r="OQ89" s="28"/>
      <c r="OR89" s="28"/>
      <c r="OS89" s="28"/>
      <c r="OT89" s="28"/>
      <c r="OU89" s="28"/>
      <c r="OV89" s="28"/>
      <c r="OW89" s="28"/>
      <c r="OX89" s="28"/>
      <c r="OY89" s="28"/>
      <c r="OZ89" s="28"/>
      <c r="PA89" s="28"/>
      <c r="PB89" s="28"/>
      <c r="PC89" s="28"/>
      <c r="PD89" s="28"/>
      <c r="PE89" s="28"/>
      <c r="PF89" s="28"/>
      <c r="PG89" s="28"/>
      <c r="PH89" s="28"/>
      <c r="PI89" s="28"/>
      <c r="PJ89" s="28"/>
      <c r="PK89" s="28"/>
      <c r="PL89" s="28"/>
      <c r="PM89" s="28"/>
      <c r="PN89" s="28"/>
      <c r="PO89" s="28"/>
      <c r="PP89" s="28"/>
      <c r="PQ89" s="28"/>
      <c r="PR89" s="28"/>
      <c r="PS89" s="28"/>
      <c r="PT89" s="28"/>
      <c r="PU89" s="28"/>
      <c r="PV89" s="28"/>
      <c r="PW89" s="28"/>
      <c r="PX89" s="28"/>
      <c r="PY89" s="28"/>
      <c r="PZ89" s="28"/>
      <c r="QA89" s="28"/>
      <c r="QB89" s="28"/>
      <c r="QC89" s="28"/>
      <c r="QD89" s="28"/>
      <c r="QE89" s="28"/>
      <c r="QF89" s="28"/>
      <c r="QG89" s="28"/>
      <c r="QH89" s="28"/>
      <c r="QI89" s="28"/>
      <c r="QJ89" s="28"/>
      <c r="QK89" s="28"/>
      <c r="QL89" s="28"/>
      <c r="QM89" s="28"/>
      <c r="QN89" s="28"/>
      <c r="QO89" s="28"/>
      <c r="QP89" s="28"/>
      <c r="QQ89" s="28"/>
      <c r="QR89" s="28"/>
      <c r="QS89" s="28"/>
      <c r="QT89" s="28"/>
      <c r="QU89" s="28"/>
      <c r="QV89" s="28"/>
      <c r="QW89" s="28"/>
      <c r="QX89" s="28"/>
      <c r="QY89" s="28"/>
      <c r="QZ89" s="28"/>
      <c r="RA89" s="28"/>
      <c r="RB89" s="28"/>
      <c r="RC89" s="28"/>
      <c r="RD89" s="28"/>
      <c r="RE89" s="28"/>
      <c r="RF89" s="28"/>
      <c r="RG89" s="28"/>
      <c r="RH89" s="28"/>
      <c r="RI89" s="28"/>
      <c r="RJ89" s="28"/>
      <c r="RK89" s="28"/>
      <c r="RL89" s="28"/>
      <c r="RM89" s="28"/>
      <c r="RN89" s="28"/>
      <c r="RO89" s="28"/>
      <c r="RP89" s="28"/>
      <c r="RQ89" s="28"/>
      <c r="RR89" s="28"/>
      <c r="RS89" s="28"/>
      <c r="RT89" s="28"/>
      <c r="RU89" s="28"/>
      <c r="RV89" s="28"/>
      <c r="RW89" s="28"/>
      <c r="RX89" s="28"/>
      <c r="RY89" s="28"/>
      <c r="RZ89" s="28"/>
      <c r="SA89" s="28"/>
      <c r="SB89" s="28"/>
      <c r="SC89" s="28"/>
      <c r="SD89" s="28"/>
      <c r="SE89" s="28"/>
      <c r="SF89" s="28"/>
      <c r="SG89" s="28"/>
      <c r="SH89" s="28"/>
      <c r="SI89" s="28"/>
      <c r="SJ89" s="28"/>
      <c r="SK89" s="28"/>
      <c r="SL89" s="28"/>
      <c r="SM89" s="28"/>
      <c r="SN89" s="28"/>
      <c r="SO89" s="28"/>
      <c r="SP89" s="28"/>
      <c r="SQ89" s="28"/>
      <c r="SR89" s="28"/>
      <c r="SS89" s="28"/>
      <c r="ST89" s="28"/>
      <c r="SU89" s="28"/>
      <c r="SV89" s="28"/>
      <c r="SW89" s="28"/>
      <c r="SX89" s="28"/>
      <c r="SY89" s="28"/>
      <c r="SZ89" s="28"/>
      <c r="TA89" s="28"/>
      <c r="TB89" s="28"/>
      <c r="TC89" s="28"/>
      <c r="TD89" s="28"/>
      <c r="TE89" s="28"/>
      <c r="TF89" s="28"/>
      <c r="TG89" s="28"/>
      <c r="TH89" s="28"/>
      <c r="TI89" s="28"/>
      <c r="TJ89" s="28"/>
      <c r="TK89" s="28"/>
      <c r="TL89" s="28"/>
      <c r="TM89" s="28"/>
      <c r="TN89" s="28"/>
      <c r="TO89" s="28"/>
      <c r="TP89" s="28"/>
      <c r="TQ89" s="28"/>
      <c r="TR89" s="28"/>
      <c r="TS89" s="28"/>
      <c r="TT89" s="28"/>
      <c r="TU89" s="28"/>
      <c r="TV89" s="28"/>
      <c r="TW89" s="28"/>
      <c r="TX89" s="28"/>
      <c r="TY89" s="28"/>
      <c r="TZ89" s="28"/>
      <c r="UA89" s="28"/>
      <c r="UB89" s="28"/>
      <c r="UC89" s="28"/>
      <c r="UD89" s="28"/>
      <c r="UE89" s="28"/>
      <c r="UF89" s="28"/>
      <c r="UG89" s="28"/>
      <c r="UH89" s="28"/>
      <c r="UI89" s="28"/>
      <c r="UJ89" s="28"/>
      <c r="UK89" s="28"/>
      <c r="UL89" s="28"/>
      <c r="UM89" s="28"/>
      <c r="UN89" s="28"/>
      <c r="UO89" s="28"/>
      <c r="UP89" s="28"/>
      <c r="UQ89" s="28"/>
      <c r="UR89" s="28"/>
      <c r="US89" s="28"/>
      <c r="UT89" s="28"/>
      <c r="UU89" s="28"/>
      <c r="UV89" s="28"/>
      <c r="UW89" s="28"/>
      <c r="UX89" s="28"/>
      <c r="UY89" s="28"/>
      <c r="UZ89" s="28"/>
      <c r="VA89" s="28"/>
      <c r="VB89" s="28"/>
      <c r="VC89" s="28"/>
      <c r="VD89" s="28"/>
      <c r="VE89" s="28"/>
      <c r="VF89" s="28"/>
      <c r="VG89" s="28"/>
      <c r="VH89" s="28"/>
      <c r="VI89" s="28"/>
      <c r="VJ89" s="28"/>
      <c r="VK89" s="28"/>
      <c r="VL89" s="28"/>
      <c r="VM89" s="28"/>
      <c r="VN89" s="28"/>
      <c r="VO89" s="28"/>
      <c r="VP89" s="28"/>
      <c r="VQ89" s="28"/>
      <c r="VR89" s="28"/>
      <c r="VS89" s="28"/>
      <c r="VT89" s="28"/>
      <c r="VU89" s="28"/>
      <c r="VV89" s="28"/>
      <c r="VW89" s="28"/>
      <c r="VX89" s="28"/>
      <c r="VY89" s="28"/>
      <c r="VZ89" s="28"/>
      <c r="WA89" s="28"/>
      <c r="WB89" s="28"/>
      <c r="WC89" s="28"/>
      <c r="WD89" s="28"/>
      <c r="WE89" s="28"/>
      <c r="WF89" s="28"/>
      <c r="WG89" s="28"/>
      <c r="WH89" s="28"/>
      <c r="WI89" s="28"/>
      <c r="WJ89" s="28"/>
      <c r="WK89" s="28"/>
      <c r="WL89" s="28"/>
      <c r="WM89" s="28"/>
      <c r="WN89" s="28"/>
      <c r="WO89" s="28"/>
      <c r="WP89" s="28"/>
      <c r="WQ89" s="28"/>
      <c r="WR89" s="28"/>
      <c r="WS89" s="28"/>
      <c r="WT89" s="28"/>
      <c r="WU89" s="28"/>
      <c r="WV89" s="28"/>
      <c r="WW89" s="28"/>
      <c r="WX89" s="28"/>
      <c r="WY89" s="28"/>
      <c r="WZ89" s="28"/>
      <c r="XA89" s="28"/>
      <c r="XB89" s="28"/>
      <c r="XC89" s="28"/>
      <c r="XD89" s="28"/>
      <c r="XE89" s="28"/>
      <c r="XF89" s="28"/>
      <c r="XG89" s="28"/>
      <c r="XH89" s="28"/>
      <c r="XI89" s="28"/>
      <c r="XJ89" s="28"/>
      <c r="XK89" s="28"/>
      <c r="XL89" s="28"/>
      <c r="XM89" s="28"/>
      <c r="XN89" s="28"/>
      <c r="XO89" s="28"/>
      <c r="XP89" s="28"/>
      <c r="XQ89" s="28"/>
      <c r="XR89" s="28"/>
      <c r="XS89" s="28"/>
      <c r="XT89" s="28"/>
      <c r="XU89" s="28"/>
      <c r="XV89" s="28"/>
      <c r="XW89" s="28"/>
      <c r="XX89" s="28"/>
      <c r="XY89" s="28"/>
      <c r="XZ89" s="28"/>
      <c r="YA89" s="28"/>
      <c r="YB89" s="28"/>
      <c r="YC89" s="28"/>
      <c r="YD89" s="28"/>
      <c r="YE89" s="28"/>
      <c r="YF89" s="28"/>
      <c r="YG89" s="28"/>
      <c r="YH89" s="28"/>
      <c r="YI89" s="28"/>
      <c r="YJ89" s="28"/>
      <c r="YK89" s="28"/>
      <c r="YL89" s="28"/>
      <c r="YM89" s="28"/>
      <c r="YN89" s="28"/>
      <c r="YO89" s="28"/>
      <c r="YP89" s="28"/>
      <c r="YQ89" s="28"/>
      <c r="YR89" s="28"/>
      <c r="YS89" s="28"/>
      <c r="YT89" s="28"/>
      <c r="YU89" s="28"/>
      <c r="YV89" s="28"/>
      <c r="YW89" s="28"/>
      <c r="YX89" s="28"/>
      <c r="YY89" s="28"/>
      <c r="YZ89" s="28"/>
      <c r="ZA89" s="28"/>
      <c r="ZB89" s="28"/>
      <c r="ZC89" s="28"/>
      <c r="ZD89" s="28"/>
      <c r="ZE89" s="28"/>
      <c r="ZF89" s="28"/>
      <c r="ZG89" s="28"/>
      <c r="ZH89" s="28"/>
      <c r="ZI89" s="28"/>
      <c r="ZJ89" s="28"/>
      <c r="ZK89" s="28"/>
      <c r="ZL89" s="28"/>
      <c r="ZM89" s="28"/>
      <c r="ZN89" s="28"/>
      <c r="ZO89" s="28"/>
      <c r="ZP89" s="28"/>
      <c r="ZQ89" s="28"/>
      <c r="ZR89" s="28"/>
      <c r="ZS89" s="28"/>
      <c r="ZT89" s="28"/>
      <c r="ZU89" s="28"/>
      <c r="ZV89" s="28"/>
      <c r="ZW89" s="28"/>
      <c r="ZX89" s="28"/>
      <c r="ZY89" s="28"/>
      <c r="ZZ89" s="28"/>
      <c r="AAA89" s="28"/>
      <c r="AAB89" s="28"/>
      <c r="AAC89" s="28"/>
      <c r="AAD89" s="28"/>
      <c r="AAE89" s="28"/>
      <c r="AAF89" s="28"/>
      <c r="AAG89" s="28"/>
      <c r="AAH89" s="28"/>
      <c r="AAI89" s="28"/>
      <c r="AAJ89" s="28"/>
      <c r="AAK89" s="28"/>
      <c r="AAL89" s="28"/>
      <c r="AAM89" s="28"/>
      <c r="AAN89" s="28"/>
      <c r="AAO89" s="28"/>
      <c r="AAP89" s="28"/>
      <c r="AAQ89" s="28"/>
      <c r="AAR89" s="28"/>
      <c r="AAS89" s="28"/>
      <c r="AAT89" s="28"/>
      <c r="AAU89" s="28"/>
      <c r="AAV89" s="28"/>
      <c r="AAW89" s="28"/>
      <c r="AAX89" s="28"/>
      <c r="AAY89" s="28"/>
      <c r="AAZ89" s="28"/>
      <c r="ABA89" s="28"/>
      <c r="ABB89" s="28"/>
      <c r="ABC89" s="28"/>
      <c r="ABD89" s="28"/>
      <c r="ABE89" s="28"/>
      <c r="ABF89" s="28"/>
      <c r="ABG89" s="28"/>
      <c r="ABH89" s="28"/>
      <c r="ABI89" s="28"/>
      <c r="ABJ89" s="28"/>
      <c r="ABK89" s="28"/>
      <c r="ABL89" s="28"/>
      <c r="ABM89" s="28"/>
      <c r="ABN89" s="28"/>
      <c r="ABO89" s="28"/>
      <c r="ABP89" s="28"/>
      <c r="ABQ89" s="28"/>
      <c r="ABR89" s="28"/>
      <c r="ABS89" s="28"/>
      <c r="ABT89" s="28"/>
      <c r="ABU89" s="28"/>
      <c r="ABV89" s="28"/>
      <c r="ABW89" s="28"/>
      <c r="ABX89" s="28"/>
      <c r="ABY89" s="28"/>
      <c r="ABZ89" s="28"/>
      <c r="ACA89" s="28"/>
      <c r="ACB89" s="28"/>
      <c r="ACC89" s="28"/>
      <c r="ACD89" s="28"/>
      <c r="ACE89" s="28"/>
      <c r="ACF89" s="28"/>
      <c r="ACG89" s="28"/>
      <c r="ACH89" s="28"/>
      <c r="ACI89" s="28"/>
      <c r="ACJ89" s="28"/>
      <c r="ACK89" s="28"/>
      <c r="ACL89" s="28"/>
      <c r="ACM89" s="28"/>
      <c r="ACN89" s="28"/>
      <c r="ACO89" s="28"/>
      <c r="ACP89" s="28"/>
      <c r="ACQ89" s="28"/>
      <c r="ACR89" s="28"/>
      <c r="ACS89" s="28"/>
      <c r="ACT89" s="28"/>
      <c r="ACU89" s="28"/>
      <c r="ACV89" s="28"/>
      <c r="ACW89" s="28"/>
      <c r="ACX89" s="28"/>
      <c r="ACY89" s="28"/>
      <c r="ACZ89" s="28"/>
      <c r="ADA89" s="28"/>
      <c r="ADB89" s="28"/>
      <c r="ADC89" s="28"/>
      <c r="ADD89" s="28"/>
      <c r="ADE89" s="28"/>
      <c r="ADF89" s="28"/>
      <c r="ADG89" s="28"/>
      <c r="ADH89" s="28"/>
      <c r="ADI89" s="28"/>
      <c r="ADJ89" s="28"/>
      <c r="ADK89" s="28"/>
      <c r="ADL89" s="28"/>
      <c r="ADM89" s="28"/>
      <c r="ADN89" s="28"/>
      <c r="ADO89" s="28"/>
      <c r="ADP89" s="28"/>
      <c r="ADQ89" s="28"/>
      <c r="ADR89" s="28"/>
      <c r="ADS89" s="28"/>
      <c r="ADT89" s="28"/>
      <c r="ADU89" s="28"/>
      <c r="ADV89" s="28"/>
      <c r="ADW89" s="28"/>
      <c r="ADX89" s="28"/>
      <c r="ADY89" s="28"/>
      <c r="ADZ89" s="28"/>
      <c r="AEA89" s="28"/>
      <c r="AEB89" s="28"/>
      <c r="AEC89" s="28"/>
      <c r="AED89" s="28"/>
      <c r="AEE89" s="28"/>
      <c r="AEF89" s="28"/>
      <c r="AEG89" s="28"/>
      <c r="AEH89" s="28"/>
      <c r="AEI89" s="28"/>
      <c r="AEJ89" s="28"/>
      <c r="AEK89" s="28"/>
      <c r="AEL89" s="28"/>
      <c r="AEM89" s="28"/>
      <c r="AEN89" s="28"/>
      <c r="AEO89" s="28"/>
      <c r="AEP89" s="28"/>
      <c r="AEQ89" s="28"/>
      <c r="AER89" s="28"/>
      <c r="AES89" s="28"/>
      <c r="AET89" s="28"/>
      <c r="AEU89" s="28"/>
      <c r="AEV89" s="28"/>
      <c r="AEW89" s="28"/>
      <c r="AEX89" s="28"/>
      <c r="AEY89" s="28"/>
      <c r="AEZ89" s="28"/>
      <c r="AFA89" s="28"/>
      <c r="AFB89" s="28"/>
      <c r="AFC89" s="28"/>
      <c r="AFD89" s="28"/>
      <c r="AFE89" s="28"/>
      <c r="AFF89" s="28"/>
      <c r="AFG89" s="28"/>
      <c r="AFH89" s="28"/>
      <c r="AFI89" s="28"/>
      <c r="AFJ89" s="28"/>
      <c r="AFK89" s="28"/>
      <c r="AFL89" s="28"/>
      <c r="AFM89" s="28"/>
      <c r="AFN89" s="28"/>
      <c r="AFO89" s="28"/>
    </row>
    <row r="90" spans="1:847" ht="31.05" customHeight="1">
      <c r="A90" s="437"/>
      <c r="B90" s="354"/>
      <c r="C90" s="465" t="s">
        <v>77</v>
      </c>
      <c r="D90" s="350"/>
      <c r="E90" s="481" t="b">
        <v>0</v>
      </c>
      <c r="F90" s="629">
        <f t="shared" si="21"/>
        <v>0</v>
      </c>
      <c r="G90" s="629">
        <f t="shared" si="22"/>
        <v>0</v>
      </c>
      <c r="H90" s="35" t="s">
        <v>453</v>
      </c>
      <c r="I90" s="560">
        <v>100</v>
      </c>
      <c r="J90" s="467" t="s">
        <v>334</v>
      </c>
      <c r="K90" s="514">
        <f t="shared" si="23"/>
        <v>0</v>
      </c>
      <c r="L90" s="519" t="str">
        <f t="shared" si="19"/>
        <v/>
      </c>
      <c r="M90" s="618">
        <v>250.4</v>
      </c>
      <c r="N90" s="262" t="s">
        <v>138</v>
      </c>
      <c r="O90" s="262">
        <f>(G90*0.1016)*M90</f>
        <v>0</v>
      </c>
      <c r="P90" s="263" t="s">
        <v>139</v>
      </c>
      <c r="Q90" s="262"/>
      <c r="R90" s="262"/>
      <c r="S90" s="262"/>
      <c r="T90" s="263"/>
      <c r="U90" s="262"/>
      <c r="V90" s="262"/>
      <c r="W90" s="262"/>
      <c r="X90" s="262"/>
      <c r="Y90" s="256">
        <f t="shared" si="18"/>
        <v>0</v>
      </c>
      <c r="Z90" s="262"/>
      <c r="AA90" s="256">
        <f t="shared" si="20"/>
        <v>0</v>
      </c>
    </row>
    <row r="91" spans="1:847" s="6" customFormat="1" ht="31.05" customHeight="1">
      <c r="A91" s="457"/>
      <c r="B91" s="44"/>
      <c r="C91" s="458" t="s">
        <v>78</v>
      </c>
      <c r="D91" s="349"/>
      <c r="E91" s="473" t="b">
        <v>0</v>
      </c>
      <c r="F91" s="626">
        <f t="shared" si="21"/>
        <v>0</v>
      </c>
      <c r="G91" s="626">
        <f t="shared" si="22"/>
        <v>0</v>
      </c>
      <c r="H91" s="44" t="s">
        <v>453</v>
      </c>
      <c r="I91" s="560">
        <v>100</v>
      </c>
      <c r="J91" s="462" t="s">
        <v>334</v>
      </c>
      <c r="K91" s="463">
        <f t="shared" si="23"/>
        <v>0</v>
      </c>
      <c r="L91" s="464" t="str">
        <f t="shared" si="19"/>
        <v/>
      </c>
      <c r="M91" s="337">
        <v>304.52</v>
      </c>
      <c r="N91" s="256" t="s">
        <v>138</v>
      </c>
      <c r="O91" s="256">
        <f>(G91*0.1524)*M91</f>
        <v>0</v>
      </c>
      <c r="P91" s="257" t="s">
        <v>139</v>
      </c>
      <c r="Q91" s="256"/>
      <c r="R91" s="256"/>
      <c r="S91" s="256"/>
      <c r="T91" s="257"/>
      <c r="U91" s="256"/>
      <c r="V91" s="256"/>
      <c r="W91" s="256"/>
      <c r="X91" s="256"/>
      <c r="Y91" s="256">
        <f t="shared" si="18"/>
        <v>0</v>
      </c>
      <c r="Z91" s="256"/>
      <c r="AA91" s="256">
        <f t="shared" si="20"/>
        <v>0</v>
      </c>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c r="IQ91" s="28"/>
      <c r="IR91" s="28"/>
      <c r="IS91" s="28"/>
      <c r="IT91" s="28"/>
      <c r="IU91" s="28"/>
      <c r="IV91" s="28"/>
      <c r="IW91" s="28"/>
      <c r="IX91" s="28"/>
      <c r="IY91" s="28"/>
      <c r="IZ91" s="28"/>
      <c r="JA91" s="28"/>
      <c r="JB91" s="28"/>
      <c r="JC91" s="28"/>
      <c r="JD91" s="28"/>
      <c r="JE91" s="28"/>
      <c r="JF91" s="28"/>
      <c r="JG91" s="28"/>
      <c r="JH91" s="28"/>
      <c r="JI91" s="28"/>
      <c r="JJ91" s="28"/>
      <c r="JK91" s="28"/>
      <c r="JL91" s="28"/>
      <c r="JM91" s="28"/>
      <c r="JN91" s="28"/>
      <c r="JO91" s="28"/>
      <c r="JP91" s="28"/>
      <c r="JQ91" s="28"/>
      <c r="JR91" s="28"/>
      <c r="JS91" s="28"/>
      <c r="JT91" s="28"/>
      <c r="JU91" s="28"/>
      <c r="JV91" s="28"/>
      <c r="JW91" s="28"/>
      <c r="JX91" s="28"/>
      <c r="JY91" s="28"/>
      <c r="JZ91" s="28"/>
      <c r="KA91" s="28"/>
      <c r="KB91" s="28"/>
      <c r="KC91" s="28"/>
      <c r="KD91" s="28"/>
      <c r="KE91" s="28"/>
      <c r="KF91" s="28"/>
      <c r="KG91" s="28"/>
      <c r="KH91" s="28"/>
      <c r="KI91" s="28"/>
      <c r="KJ91" s="28"/>
      <c r="KK91" s="28"/>
      <c r="KL91" s="28"/>
      <c r="KM91" s="28"/>
      <c r="KN91" s="28"/>
      <c r="KO91" s="28"/>
      <c r="KP91" s="28"/>
      <c r="KQ91" s="28"/>
      <c r="KR91" s="28"/>
      <c r="KS91" s="28"/>
      <c r="KT91" s="28"/>
      <c r="KU91" s="28"/>
      <c r="KV91" s="28"/>
      <c r="KW91" s="28"/>
      <c r="KX91" s="28"/>
      <c r="KY91" s="28"/>
      <c r="KZ91" s="28"/>
      <c r="LA91" s="28"/>
      <c r="LB91" s="28"/>
      <c r="LC91" s="28"/>
      <c r="LD91" s="28"/>
      <c r="LE91" s="28"/>
      <c r="LF91" s="28"/>
      <c r="LG91" s="28"/>
      <c r="LH91" s="28"/>
      <c r="LI91" s="28"/>
      <c r="LJ91" s="28"/>
      <c r="LK91" s="28"/>
      <c r="LL91" s="28"/>
      <c r="LM91" s="28"/>
      <c r="LN91" s="28"/>
      <c r="LO91" s="28"/>
      <c r="LP91" s="28"/>
      <c r="LQ91" s="28"/>
      <c r="LR91" s="28"/>
      <c r="LS91" s="28"/>
      <c r="LT91" s="28"/>
      <c r="LU91" s="28"/>
      <c r="LV91" s="28"/>
      <c r="LW91" s="28"/>
      <c r="LX91" s="28"/>
      <c r="LY91" s="28"/>
      <c r="LZ91" s="28"/>
      <c r="MA91" s="28"/>
      <c r="MB91" s="28"/>
      <c r="MC91" s="28"/>
      <c r="MD91" s="28"/>
      <c r="ME91" s="28"/>
      <c r="MF91" s="28"/>
      <c r="MG91" s="28"/>
      <c r="MH91" s="28"/>
      <c r="MI91" s="28"/>
      <c r="MJ91" s="28"/>
      <c r="MK91" s="28"/>
      <c r="ML91" s="28"/>
      <c r="MM91" s="28"/>
      <c r="MN91" s="28"/>
      <c r="MO91" s="28"/>
      <c r="MP91" s="28"/>
      <c r="MQ91" s="28"/>
      <c r="MR91" s="28"/>
      <c r="MS91" s="28"/>
      <c r="MT91" s="28"/>
      <c r="MU91" s="28"/>
      <c r="MV91" s="28"/>
      <c r="MW91" s="28"/>
      <c r="MX91" s="28"/>
      <c r="MY91" s="28"/>
      <c r="MZ91" s="28"/>
      <c r="NA91" s="28"/>
      <c r="NB91" s="28"/>
      <c r="NC91" s="28"/>
      <c r="ND91" s="28"/>
      <c r="NE91" s="28"/>
      <c r="NF91" s="28"/>
      <c r="NG91" s="28"/>
      <c r="NH91" s="28"/>
      <c r="NI91" s="28"/>
      <c r="NJ91" s="28"/>
      <c r="NK91" s="28"/>
      <c r="NL91" s="28"/>
      <c r="NM91" s="28"/>
      <c r="NN91" s="28"/>
      <c r="NO91" s="28"/>
      <c r="NP91" s="28"/>
      <c r="NQ91" s="28"/>
      <c r="NR91" s="28"/>
      <c r="NS91" s="28"/>
      <c r="NT91" s="28"/>
      <c r="NU91" s="28"/>
      <c r="NV91" s="28"/>
      <c r="NW91" s="28"/>
      <c r="NX91" s="28"/>
      <c r="NY91" s="28"/>
      <c r="NZ91" s="28"/>
      <c r="OA91" s="28"/>
      <c r="OB91" s="28"/>
      <c r="OC91" s="28"/>
      <c r="OD91" s="28"/>
      <c r="OE91" s="28"/>
      <c r="OF91" s="28"/>
      <c r="OG91" s="28"/>
      <c r="OH91" s="28"/>
      <c r="OI91" s="28"/>
      <c r="OJ91" s="28"/>
      <c r="OK91" s="28"/>
      <c r="OL91" s="28"/>
      <c r="OM91" s="28"/>
      <c r="ON91" s="28"/>
      <c r="OO91" s="28"/>
      <c r="OP91" s="28"/>
      <c r="OQ91" s="28"/>
      <c r="OR91" s="28"/>
      <c r="OS91" s="28"/>
      <c r="OT91" s="28"/>
      <c r="OU91" s="28"/>
      <c r="OV91" s="28"/>
      <c r="OW91" s="28"/>
      <c r="OX91" s="28"/>
      <c r="OY91" s="28"/>
      <c r="OZ91" s="28"/>
      <c r="PA91" s="28"/>
      <c r="PB91" s="28"/>
      <c r="PC91" s="28"/>
      <c r="PD91" s="28"/>
      <c r="PE91" s="28"/>
      <c r="PF91" s="28"/>
      <c r="PG91" s="28"/>
      <c r="PH91" s="28"/>
      <c r="PI91" s="28"/>
      <c r="PJ91" s="28"/>
      <c r="PK91" s="28"/>
      <c r="PL91" s="28"/>
      <c r="PM91" s="28"/>
      <c r="PN91" s="28"/>
      <c r="PO91" s="28"/>
      <c r="PP91" s="28"/>
      <c r="PQ91" s="28"/>
      <c r="PR91" s="28"/>
      <c r="PS91" s="28"/>
      <c r="PT91" s="28"/>
      <c r="PU91" s="28"/>
      <c r="PV91" s="28"/>
      <c r="PW91" s="28"/>
      <c r="PX91" s="28"/>
      <c r="PY91" s="28"/>
      <c r="PZ91" s="28"/>
      <c r="QA91" s="28"/>
      <c r="QB91" s="28"/>
      <c r="QC91" s="28"/>
      <c r="QD91" s="28"/>
      <c r="QE91" s="28"/>
      <c r="QF91" s="28"/>
      <c r="QG91" s="28"/>
      <c r="QH91" s="28"/>
      <c r="QI91" s="28"/>
      <c r="QJ91" s="28"/>
      <c r="QK91" s="28"/>
      <c r="QL91" s="28"/>
      <c r="QM91" s="28"/>
      <c r="QN91" s="28"/>
      <c r="QO91" s="28"/>
      <c r="QP91" s="28"/>
      <c r="QQ91" s="28"/>
      <c r="QR91" s="28"/>
      <c r="QS91" s="28"/>
      <c r="QT91" s="28"/>
      <c r="QU91" s="28"/>
      <c r="QV91" s="28"/>
      <c r="QW91" s="28"/>
      <c r="QX91" s="28"/>
      <c r="QY91" s="28"/>
      <c r="QZ91" s="28"/>
      <c r="RA91" s="28"/>
      <c r="RB91" s="28"/>
      <c r="RC91" s="28"/>
      <c r="RD91" s="28"/>
      <c r="RE91" s="28"/>
      <c r="RF91" s="28"/>
      <c r="RG91" s="28"/>
      <c r="RH91" s="28"/>
      <c r="RI91" s="28"/>
      <c r="RJ91" s="28"/>
      <c r="RK91" s="28"/>
      <c r="RL91" s="28"/>
      <c r="RM91" s="28"/>
      <c r="RN91" s="28"/>
      <c r="RO91" s="28"/>
      <c r="RP91" s="28"/>
      <c r="RQ91" s="28"/>
      <c r="RR91" s="28"/>
      <c r="RS91" s="28"/>
      <c r="RT91" s="28"/>
      <c r="RU91" s="28"/>
      <c r="RV91" s="28"/>
      <c r="RW91" s="28"/>
      <c r="RX91" s="28"/>
      <c r="RY91" s="28"/>
      <c r="RZ91" s="28"/>
      <c r="SA91" s="28"/>
      <c r="SB91" s="28"/>
      <c r="SC91" s="28"/>
      <c r="SD91" s="28"/>
      <c r="SE91" s="28"/>
      <c r="SF91" s="28"/>
      <c r="SG91" s="28"/>
      <c r="SH91" s="28"/>
      <c r="SI91" s="28"/>
      <c r="SJ91" s="28"/>
      <c r="SK91" s="28"/>
      <c r="SL91" s="28"/>
      <c r="SM91" s="28"/>
      <c r="SN91" s="28"/>
      <c r="SO91" s="28"/>
      <c r="SP91" s="28"/>
      <c r="SQ91" s="28"/>
      <c r="SR91" s="28"/>
      <c r="SS91" s="28"/>
      <c r="ST91" s="28"/>
      <c r="SU91" s="28"/>
      <c r="SV91" s="28"/>
      <c r="SW91" s="28"/>
      <c r="SX91" s="28"/>
      <c r="SY91" s="28"/>
      <c r="SZ91" s="28"/>
      <c r="TA91" s="28"/>
      <c r="TB91" s="28"/>
      <c r="TC91" s="28"/>
      <c r="TD91" s="28"/>
      <c r="TE91" s="28"/>
      <c r="TF91" s="28"/>
      <c r="TG91" s="28"/>
      <c r="TH91" s="28"/>
      <c r="TI91" s="28"/>
      <c r="TJ91" s="28"/>
      <c r="TK91" s="28"/>
      <c r="TL91" s="28"/>
      <c r="TM91" s="28"/>
      <c r="TN91" s="28"/>
      <c r="TO91" s="28"/>
      <c r="TP91" s="28"/>
      <c r="TQ91" s="28"/>
      <c r="TR91" s="28"/>
      <c r="TS91" s="28"/>
      <c r="TT91" s="28"/>
      <c r="TU91" s="28"/>
      <c r="TV91" s="28"/>
      <c r="TW91" s="28"/>
      <c r="TX91" s="28"/>
      <c r="TY91" s="28"/>
      <c r="TZ91" s="28"/>
      <c r="UA91" s="28"/>
      <c r="UB91" s="28"/>
      <c r="UC91" s="28"/>
      <c r="UD91" s="28"/>
      <c r="UE91" s="28"/>
      <c r="UF91" s="28"/>
      <c r="UG91" s="28"/>
      <c r="UH91" s="28"/>
      <c r="UI91" s="28"/>
      <c r="UJ91" s="28"/>
      <c r="UK91" s="28"/>
      <c r="UL91" s="28"/>
      <c r="UM91" s="28"/>
      <c r="UN91" s="28"/>
      <c r="UO91" s="28"/>
      <c r="UP91" s="28"/>
      <c r="UQ91" s="28"/>
      <c r="UR91" s="28"/>
      <c r="US91" s="28"/>
      <c r="UT91" s="28"/>
      <c r="UU91" s="28"/>
      <c r="UV91" s="28"/>
      <c r="UW91" s="28"/>
      <c r="UX91" s="28"/>
      <c r="UY91" s="28"/>
      <c r="UZ91" s="28"/>
      <c r="VA91" s="28"/>
      <c r="VB91" s="28"/>
      <c r="VC91" s="28"/>
      <c r="VD91" s="28"/>
      <c r="VE91" s="28"/>
      <c r="VF91" s="28"/>
      <c r="VG91" s="28"/>
      <c r="VH91" s="28"/>
      <c r="VI91" s="28"/>
      <c r="VJ91" s="28"/>
      <c r="VK91" s="28"/>
      <c r="VL91" s="28"/>
      <c r="VM91" s="28"/>
      <c r="VN91" s="28"/>
      <c r="VO91" s="28"/>
      <c r="VP91" s="28"/>
      <c r="VQ91" s="28"/>
      <c r="VR91" s="28"/>
      <c r="VS91" s="28"/>
      <c r="VT91" s="28"/>
      <c r="VU91" s="28"/>
      <c r="VV91" s="28"/>
      <c r="VW91" s="28"/>
      <c r="VX91" s="28"/>
      <c r="VY91" s="28"/>
      <c r="VZ91" s="28"/>
      <c r="WA91" s="28"/>
      <c r="WB91" s="28"/>
      <c r="WC91" s="28"/>
      <c r="WD91" s="28"/>
      <c r="WE91" s="28"/>
      <c r="WF91" s="28"/>
      <c r="WG91" s="28"/>
      <c r="WH91" s="28"/>
      <c r="WI91" s="28"/>
      <c r="WJ91" s="28"/>
      <c r="WK91" s="28"/>
      <c r="WL91" s="28"/>
      <c r="WM91" s="28"/>
      <c r="WN91" s="28"/>
      <c r="WO91" s="28"/>
      <c r="WP91" s="28"/>
      <c r="WQ91" s="28"/>
      <c r="WR91" s="28"/>
      <c r="WS91" s="28"/>
      <c r="WT91" s="28"/>
      <c r="WU91" s="28"/>
      <c r="WV91" s="28"/>
      <c r="WW91" s="28"/>
      <c r="WX91" s="28"/>
      <c r="WY91" s="28"/>
      <c r="WZ91" s="28"/>
      <c r="XA91" s="28"/>
      <c r="XB91" s="28"/>
      <c r="XC91" s="28"/>
      <c r="XD91" s="28"/>
      <c r="XE91" s="28"/>
      <c r="XF91" s="28"/>
      <c r="XG91" s="28"/>
      <c r="XH91" s="28"/>
      <c r="XI91" s="28"/>
      <c r="XJ91" s="28"/>
      <c r="XK91" s="28"/>
      <c r="XL91" s="28"/>
      <c r="XM91" s="28"/>
      <c r="XN91" s="28"/>
      <c r="XO91" s="28"/>
      <c r="XP91" s="28"/>
      <c r="XQ91" s="28"/>
      <c r="XR91" s="28"/>
      <c r="XS91" s="28"/>
      <c r="XT91" s="28"/>
      <c r="XU91" s="28"/>
      <c r="XV91" s="28"/>
      <c r="XW91" s="28"/>
      <c r="XX91" s="28"/>
      <c r="XY91" s="28"/>
      <c r="XZ91" s="28"/>
      <c r="YA91" s="28"/>
      <c r="YB91" s="28"/>
      <c r="YC91" s="28"/>
      <c r="YD91" s="28"/>
      <c r="YE91" s="28"/>
      <c r="YF91" s="28"/>
      <c r="YG91" s="28"/>
      <c r="YH91" s="28"/>
      <c r="YI91" s="28"/>
      <c r="YJ91" s="28"/>
      <c r="YK91" s="28"/>
      <c r="YL91" s="28"/>
      <c r="YM91" s="28"/>
      <c r="YN91" s="28"/>
      <c r="YO91" s="28"/>
      <c r="YP91" s="28"/>
      <c r="YQ91" s="28"/>
      <c r="YR91" s="28"/>
      <c r="YS91" s="28"/>
      <c r="YT91" s="28"/>
      <c r="YU91" s="28"/>
      <c r="YV91" s="28"/>
      <c r="YW91" s="28"/>
      <c r="YX91" s="28"/>
      <c r="YY91" s="28"/>
      <c r="YZ91" s="28"/>
      <c r="ZA91" s="28"/>
      <c r="ZB91" s="28"/>
      <c r="ZC91" s="28"/>
      <c r="ZD91" s="28"/>
      <c r="ZE91" s="28"/>
      <c r="ZF91" s="28"/>
      <c r="ZG91" s="28"/>
      <c r="ZH91" s="28"/>
      <c r="ZI91" s="28"/>
      <c r="ZJ91" s="28"/>
      <c r="ZK91" s="28"/>
      <c r="ZL91" s="28"/>
      <c r="ZM91" s="28"/>
      <c r="ZN91" s="28"/>
      <c r="ZO91" s="28"/>
      <c r="ZP91" s="28"/>
      <c r="ZQ91" s="28"/>
      <c r="ZR91" s="28"/>
      <c r="ZS91" s="28"/>
      <c r="ZT91" s="28"/>
      <c r="ZU91" s="28"/>
      <c r="ZV91" s="28"/>
      <c r="ZW91" s="28"/>
      <c r="ZX91" s="28"/>
      <c r="ZY91" s="28"/>
      <c r="ZZ91" s="28"/>
      <c r="AAA91" s="28"/>
      <c r="AAB91" s="28"/>
      <c r="AAC91" s="28"/>
      <c r="AAD91" s="28"/>
      <c r="AAE91" s="28"/>
      <c r="AAF91" s="28"/>
      <c r="AAG91" s="28"/>
      <c r="AAH91" s="28"/>
      <c r="AAI91" s="28"/>
      <c r="AAJ91" s="28"/>
      <c r="AAK91" s="28"/>
      <c r="AAL91" s="28"/>
      <c r="AAM91" s="28"/>
      <c r="AAN91" s="28"/>
      <c r="AAO91" s="28"/>
      <c r="AAP91" s="28"/>
      <c r="AAQ91" s="28"/>
      <c r="AAR91" s="28"/>
      <c r="AAS91" s="28"/>
      <c r="AAT91" s="28"/>
      <c r="AAU91" s="28"/>
      <c r="AAV91" s="28"/>
      <c r="AAW91" s="28"/>
      <c r="AAX91" s="28"/>
      <c r="AAY91" s="28"/>
      <c r="AAZ91" s="28"/>
      <c r="ABA91" s="28"/>
      <c r="ABB91" s="28"/>
      <c r="ABC91" s="28"/>
      <c r="ABD91" s="28"/>
      <c r="ABE91" s="28"/>
      <c r="ABF91" s="28"/>
      <c r="ABG91" s="28"/>
      <c r="ABH91" s="28"/>
      <c r="ABI91" s="28"/>
      <c r="ABJ91" s="28"/>
      <c r="ABK91" s="28"/>
      <c r="ABL91" s="28"/>
      <c r="ABM91" s="28"/>
      <c r="ABN91" s="28"/>
      <c r="ABO91" s="28"/>
      <c r="ABP91" s="28"/>
      <c r="ABQ91" s="28"/>
      <c r="ABR91" s="28"/>
      <c r="ABS91" s="28"/>
      <c r="ABT91" s="28"/>
      <c r="ABU91" s="28"/>
      <c r="ABV91" s="28"/>
      <c r="ABW91" s="28"/>
      <c r="ABX91" s="28"/>
      <c r="ABY91" s="28"/>
      <c r="ABZ91" s="28"/>
      <c r="ACA91" s="28"/>
      <c r="ACB91" s="28"/>
      <c r="ACC91" s="28"/>
      <c r="ACD91" s="28"/>
      <c r="ACE91" s="28"/>
      <c r="ACF91" s="28"/>
      <c r="ACG91" s="28"/>
      <c r="ACH91" s="28"/>
      <c r="ACI91" s="28"/>
      <c r="ACJ91" s="28"/>
      <c r="ACK91" s="28"/>
      <c r="ACL91" s="28"/>
      <c r="ACM91" s="28"/>
      <c r="ACN91" s="28"/>
      <c r="ACO91" s="28"/>
      <c r="ACP91" s="28"/>
      <c r="ACQ91" s="28"/>
      <c r="ACR91" s="28"/>
      <c r="ACS91" s="28"/>
      <c r="ACT91" s="28"/>
      <c r="ACU91" s="28"/>
      <c r="ACV91" s="28"/>
      <c r="ACW91" s="28"/>
      <c r="ACX91" s="28"/>
      <c r="ACY91" s="28"/>
      <c r="ACZ91" s="28"/>
      <c r="ADA91" s="28"/>
      <c r="ADB91" s="28"/>
      <c r="ADC91" s="28"/>
      <c r="ADD91" s="28"/>
      <c r="ADE91" s="28"/>
      <c r="ADF91" s="28"/>
      <c r="ADG91" s="28"/>
      <c r="ADH91" s="28"/>
      <c r="ADI91" s="28"/>
      <c r="ADJ91" s="28"/>
      <c r="ADK91" s="28"/>
      <c r="ADL91" s="28"/>
      <c r="ADM91" s="28"/>
      <c r="ADN91" s="28"/>
      <c r="ADO91" s="28"/>
      <c r="ADP91" s="28"/>
      <c r="ADQ91" s="28"/>
      <c r="ADR91" s="28"/>
      <c r="ADS91" s="28"/>
      <c r="ADT91" s="28"/>
      <c r="ADU91" s="28"/>
      <c r="ADV91" s="28"/>
      <c r="ADW91" s="28"/>
      <c r="ADX91" s="28"/>
      <c r="ADY91" s="28"/>
      <c r="ADZ91" s="28"/>
      <c r="AEA91" s="28"/>
      <c r="AEB91" s="28"/>
      <c r="AEC91" s="28"/>
      <c r="AED91" s="28"/>
      <c r="AEE91" s="28"/>
      <c r="AEF91" s="28"/>
      <c r="AEG91" s="28"/>
      <c r="AEH91" s="28"/>
      <c r="AEI91" s="28"/>
      <c r="AEJ91" s="28"/>
      <c r="AEK91" s="28"/>
      <c r="AEL91" s="28"/>
      <c r="AEM91" s="28"/>
      <c r="AEN91" s="28"/>
      <c r="AEO91" s="28"/>
      <c r="AEP91" s="28"/>
      <c r="AEQ91" s="28"/>
      <c r="AER91" s="28"/>
      <c r="AES91" s="28"/>
      <c r="AET91" s="28"/>
      <c r="AEU91" s="28"/>
      <c r="AEV91" s="28"/>
      <c r="AEW91" s="28"/>
      <c r="AEX91" s="28"/>
      <c r="AEY91" s="28"/>
      <c r="AEZ91" s="28"/>
      <c r="AFA91" s="28"/>
      <c r="AFB91" s="28"/>
      <c r="AFC91" s="28"/>
      <c r="AFD91" s="28"/>
      <c r="AFE91" s="28"/>
      <c r="AFF91" s="28"/>
      <c r="AFG91" s="28"/>
      <c r="AFH91" s="28"/>
      <c r="AFI91" s="28"/>
      <c r="AFJ91" s="28"/>
      <c r="AFK91" s="28"/>
      <c r="AFL91" s="28"/>
      <c r="AFM91" s="28"/>
      <c r="AFN91" s="28"/>
      <c r="AFO91" s="28"/>
    </row>
    <row r="92" spans="1:847" ht="31.05" customHeight="1">
      <c r="A92" s="437"/>
      <c r="B92" s="354"/>
      <c r="C92" s="465" t="s">
        <v>79</v>
      </c>
      <c r="D92" s="350"/>
      <c r="E92" s="481" t="b">
        <v>0</v>
      </c>
      <c r="F92" s="629">
        <f t="shared" si="21"/>
        <v>0</v>
      </c>
      <c r="G92" s="629">
        <f t="shared" si="22"/>
        <v>0</v>
      </c>
      <c r="H92" s="35" t="s">
        <v>453</v>
      </c>
      <c r="I92" s="560">
        <v>100</v>
      </c>
      <c r="J92" s="467" t="s">
        <v>334</v>
      </c>
      <c r="K92" s="514">
        <f t="shared" si="23"/>
        <v>0</v>
      </c>
      <c r="L92" s="519" t="str">
        <f t="shared" si="19"/>
        <v/>
      </c>
      <c r="M92" s="618">
        <v>250.4</v>
      </c>
      <c r="N92" s="262" t="s">
        <v>138</v>
      </c>
      <c r="O92" s="262">
        <f>(G92*0.1524)*M92</f>
        <v>0</v>
      </c>
      <c r="P92" s="263" t="s">
        <v>139</v>
      </c>
      <c r="Q92" s="262"/>
      <c r="R92" s="262"/>
      <c r="S92" s="262"/>
      <c r="T92" s="263"/>
      <c r="U92" s="262"/>
      <c r="V92" s="262"/>
      <c r="W92" s="262"/>
      <c r="X92" s="262"/>
      <c r="Y92" s="256">
        <f t="shared" si="18"/>
        <v>0</v>
      </c>
      <c r="Z92" s="262"/>
      <c r="AA92" s="256">
        <f t="shared" si="20"/>
        <v>0</v>
      </c>
    </row>
    <row r="93" spans="1:847" s="6" customFormat="1" ht="31.05" customHeight="1">
      <c r="A93" s="457"/>
      <c r="B93" s="44"/>
      <c r="C93" s="488" t="s">
        <v>294</v>
      </c>
      <c r="D93" s="349"/>
      <c r="E93" s="473" t="b">
        <v>0</v>
      </c>
      <c r="F93" s="626">
        <f t="shared" si="21"/>
        <v>0</v>
      </c>
      <c r="G93" s="626">
        <f t="shared" si="22"/>
        <v>0</v>
      </c>
      <c r="H93" s="44" t="s">
        <v>453</v>
      </c>
      <c r="I93" s="560">
        <v>100</v>
      </c>
      <c r="J93" s="462" t="s">
        <v>334</v>
      </c>
      <c r="K93" s="463">
        <f t="shared" si="23"/>
        <v>0</v>
      </c>
      <c r="L93" s="464" t="str">
        <f t="shared" si="19"/>
        <v/>
      </c>
      <c r="M93" s="337">
        <v>262.5</v>
      </c>
      <c r="N93" s="256" t="s">
        <v>138</v>
      </c>
      <c r="O93" s="256">
        <f>G93*0.1016*0.2*M93</f>
        <v>0</v>
      </c>
      <c r="P93" s="286" t="s">
        <v>295</v>
      </c>
      <c r="Q93" s="256">
        <v>9.173</v>
      </c>
      <c r="R93" s="256" t="s">
        <v>297</v>
      </c>
      <c r="S93" s="256">
        <f>G93*0.1016*Q93</f>
        <v>0</v>
      </c>
      <c r="T93" s="287" t="s">
        <v>296</v>
      </c>
      <c r="U93" s="256"/>
      <c r="V93" s="256"/>
      <c r="W93" s="256"/>
      <c r="X93" s="256"/>
      <c r="Y93" s="256">
        <f t="shared" si="18"/>
        <v>0</v>
      </c>
      <c r="Z93" s="256"/>
      <c r="AA93" s="256">
        <f t="shared" si="20"/>
        <v>0</v>
      </c>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c r="IR93" s="28"/>
      <c r="IS93" s="28"/>
      <c r="IT93" s="28"/>
      <c r="IU93" s="28"/>
      <c r="IV93" s="28"/>
      <c r="IW93" s="28"/>
      <c r="IX93" s="28"/>
      <c r="IY93" s="28"/>
      <c r="IZ93" s="28"/>
      <c r="JA93" s="28"/>
      <c r="JB93" s="28"/>
      <c r="JC93" s="28"/>
      <c r="JD93" s="28"/>
      <c r="JE93" s="28"/>
      <c r="JF93" s="28"/>
      <c r="JG93" s="28"/>
      <c r="JH93" s="28"/>
      <c r="JI93" s="28"/>
      <c r="JJ93" s="28"/>
      <c r="JK93" s="28"/>
      <c r="JL93" s="28"/>
      <c r="JM93" s="28"/>
      <c r="JN93" s="28"/>
      <c r="JO93" s="28"/>
      <c r="JP93" s="28"/>
      <c r="JQ93" s="28"/>
      <c r="JR93" s="28"/>
      <c r="JS93" s="28"/>
      <c r="JT93" s="28"/>
      <c r="JU93" s="28"/>
      <c r="JV93" s="28"/>
      <c r="JW93" s="28"/>
      <c r="JX93" s="28"/>
      <c r="JY93" s="28"/>
      <c r="JZ93" s="28"/>
      <c r="KA93" s="28"/>
      <c r="KB93" s="28"/>
      <c r="KC93" s="28"/>
      <c r="KD93" s="28"/>
      <c r="KE93" s="28"/>
      <c r="KF93" s="28"/>
      <c r="KG93" s="28"/>
      <c r="KH93" s="28"/>
      <c r="KI93" s="28"/>
      <c r="KJ93" s="28"/>
      <c r="KK93" s="28"/>
      <c r="KL93" s="28"/>
      <c r="KM93" s="28"/>
      <c r="KN93" s="28"/>
      <c r="KO93" s="28"/>
      <c r="KP93" s="28"/>
      <c r="KQ93" s="28"/>
      <c r="KR93" s="28"/>
      <c r="KS93" s="28"/>
      <c r="KT93" s="28"/>
      <c r="KU93" s="28"/>
      <c r="KV93" s="28"/>
      <c r="KW93" s="28"/>
      <c r="KX93" s="28"/>
      <c r="KY93" s="28"/>
      <c r="KZ93" s="28"/>
      <c r="LA93" s="28"/>
      <c r="LB93" s="28"/>
      <c r="LC93" s="28"/>
      <c r="LD93" s="28"/>
      <c r="LE93" s="28"/>
      <c r="LF93" s="28"/>
      <c r="LG93" s="28"/>
      <c r="LH93" s="28"/>
      <c r="LI93" s="28"/>
      <c r="LJ93" s="28"/>
      <c r="LK93" s="28"/>
      <c r="LL93" s="28"/>
      <c r="LM93" s="28"/>
      <c r="LN93" s="28"/>
      <c r="LO93" s="28"/>
      <c r="LP93" s="28"/>
      <c r="LQ93" s="28"/>
      <c r="LR93" s="28"/>
      <c r="LS93" s="28"/>
      <c r="LT93" s="28"/>
      <c r="LU93" s="28"/>
      <c r="LV93" s="28"/>
      <c r="LW93" s="28"/>
      <c r="LX93" s="28"/>
      <c r="LY93" s="28"/>
      <c r="LZ93" s="28"/>
      <c r="MA93" s="28"/>
      <c r="MB93" s="28"/>
      <c r="MC93" s="28"/>
      <c r="MD93" s="28"/>
      <c r="ME93" s="28"/>
      <c r="MF93" s="28"/>
      <c r="MG93" s="28"/>
      <c r="MH93" s="28"/>
      <c r="MI93" s="28"/>
      <c r="MJ93" s="28"/>
      <c r="MK93" s="28"/>
      <c r="ML93" s="28"/>
      <c r="MM93" s="28"/>
      <c r="MN93" s="28"/>
      <c r="MO93" s="28"/>
      <c r="MP93" s="28"/>
      <c r="MQ93" s="28"/>
      <c r="MR93" s="28"/>
      <c r="MS93" s="28"/>
      <c r="MT93" s="28"/>
      <c r="MU93" s="28"/>
      <c r="MV93" s="28"/>
      <c r="MW93" s="28"/>
      <c r="MX93" s="28"/>
      <c r="MY93" s="28"/>
      <c r="MZ93" s="28"/>
      <c r="NA93" s="28"/>
      <c r="NB93" s="28"/>
      <c r="NC93" s="28"/>
      <c r="ND93" s="28"/>
      <c r="NE93" s="28"/>
      <c r="NF93" s="28"/>
      <c r="NG93" s="28"/>
      <c r="NH93" s="28"/>
      <c r="NI93" s="28"/>
      <c r="NJ93" s="28"/>
      <c r="NK93" s="28"/>
      <c r="NL93" s="28"/>
      <c r="NM93" s="28"/>
      <c r="NN93" s="28"/>
      <c r="NO93" s="28"/>
      <c r="NP93" s="28"/>
      <c r="NQ93" s="28"/>
      <c r="NR93" s="28"/>
      <c r="NS93" s="28"/>
      <c r="NT93" s="28"/>
      <c r="NU93" s="28"/>
      <c r="NV93" s="28"/>
      <c r="NW93" s="28"/>
      <c r="NX93" s="28"/>
      <c r="NY93" s="28"/>
      <c r="NZ93" s="28"/>
      <c r="OA93" s="28"/>
      <c r="OB93" s="28"/>
      <c r="OC93" s="28"/>
      <c r="OD93" s="28"/>
      <c r="OE93" s="28"/>
      <c r="OF93" s="28"/>
      <c r="OG93" s="28"/>
      <c r="OH93" s="28"/>
      <c r="OI93" s="28"/>
      <c r="OJ93" s="28"/>
      <c r="OK93" s="28"/>
      <c r="OL93" s="28"/>
      <c r="OM93" s="28"/>
      <c r="ON93" s="28"/>
      <c r="OO93" s="28"/>
      <c r="OP93" s="28"/>
      <c r="OQ93" s="28"/>
      <c r="OR93" s="28"/>
      <c r="OS93" s="28"/>
      <c r="OT93" s="28"/>
      <c r="OU93" s="28"/>
      <c r="OV93" s="28"/>
      <c r="OW93" s="28"/>
      <c r="OX93" s="28"/>
      <c r="OY93" s="28"/>
      <c r="OZ93" s="28"/>
      <c r="PA93" s="28"/>
      <c r="PB93" s="28"/>
      <c r="PC93" s="28"/>
      <c r="PD93" s="28"/>
      <c r="PE93" s="28"/>
      <c r="PF93" s="28"/>
      <c r="PG93" s="28"/>
      <c r="PH93" s="28"/>
      <c r="PI93" s="28"/>
      <c r="PJ93" s="28"/>
      <c r="PK93" s="28"/>
      <c r="PL93" s="28"/>
      <c r="PM93" s="28"/>
      <c r="PN93" s="28"/>
      <c r="PO93" s="28"/>
      <c r="PP93" s="28"/>
      <c r="PQ93" s="28"/>
      <c r="PR93" s="28"/>
      <c r="PS93" s="28"/>
      <c r="PT93" s="28"/>
      <c r="PU93" s="28"/>
      <c r="PV93" s="28"/>
      <c r="PW93" s="28"/>
      <c r="PX93" s="28"/>
      <c r="PY93" s="28"/>
      <c r="PZ93" s="28"/>
      <c r="QA93" s="28"/>
      <c r="QB93" s="28"/>
      <c r="QC93" s="28"/>
      <c r="QD93" s="28"/>
      <c r="QE93" s="28"/>
      <c r="QF93" s="28"/>
      <c r="QG93" s="28"/>
      <c r="QH93" s="28"/>
      <c r="QI93" s="28"/>
      <c r="QJ93" s="28"/>
      <c r="QK93" s="28"/>
      <c r="QL93" s="28"/>
      <c r="QM93" s="28"/>
      <c r="QN93" s="28"/>
      <c r="QO93" s="28"/>
      <c r="QP93" s="28"/>
      <c r="QQ93" s="28"/>
      <c r="QR93" s="28"/>
      <c r="QS93" s="28"/>
      <c r="QT93" s="28"/>
      <c r="QU93" s="28"/>
      <c r="QV93" s="28"/>
      <c r="QW93" s="28"/>
      <c r="QX93" s="28"/>
      <c r="QY93" s="28"/>
      <c r="QZ93" s="28"/>
      <c r="RA93" s="28"/>
      <c r="RB93" s="28"/>
      <c r="RC93" s="28"/>
      <c r="RD93" s="28"/>
      <c r="RE93" s="28"/>
      <c r="RF93" s="28"/>
      <c r="RG93" s="28"/>
      <c r="RH93" s="28"/>
      <c r="RI93" s="28"/>
      <c r="RJ93" s="28"/>
      <c r="RK93" s="28"/>
      <c r="RL93" s="28"/>
      <c r="RM93" s="28"/>
      <c r="RN93" s="28"/>
      <c r="RO93" s="28"/>
      <c r="RP93" s="28"/>
      <c r="RQ93" s="28"/>
      <c r="RR93" s="28"/>
      <c r="RS93" s="28"/>
      <c r="RT93" s="28"/>
      <c r="RU93" s="28"/>
      <c r="RV93" s="28"/>
      <c r="RW93" s="28"/>
      <c r="RX93" s="28"/>
      <c r="RY93" s="28"/>
      <c r="RZ93" s="28"/>
      <c r="SA93" s="28"/>
      <c r="SB93" s="28"/>
      <c r="SC93" s="28"/>
      <c r="SD93" s="28"/>
      <c r="SE93" s="28"/>
      <c r="SF93" s="28"/>
      <c r="SG93" s="28"/>
      <c r="SH93" s="28"/>
      <c r="SI93" s="28"/>
      <c r="SJ93" s="28"/>
      <c r="SK93" s="28"/>
      <c r="SL93" s="28"/>
      <c r="SM93" s="28"/>
      <c r="SN93" s="28"/>
      <c r="SO93" s="28"/>
      <c r="SP93" s="28"/>
      <c r="SQ93" s="28"/>
      <c r="SR93" s="28"/>
      <c r="SS93" s="28"/>
      <c r="ST93" s="28"/>
      <c r="SU93" s="28"/>
      <c r="SV93" s="28"/>
      <c r="SW93" s="28"/>
      <c r="SX93" s="28"/>
      <c r="SY93" s="28"/>
      <c r="SZ93" s="28"/>
      <c r="TA93" s="28"/>
      <c r="TB93" s="28"/>
      <c r="TC93" s="28"/>
      <c r="TD93" s="28"/>
      <c r="TE93" s="28"/>
      <c r="TF93" s="28"/>
      <c r="TG93" s="28"/>
      <c r="TH93" s="28"/>
      <c r="TI93" s="28"/>
      <c r="TJ93" s="28"/>
      <c r="TK93" s="28"/>
      <c r="TL93" s="28"/>
      <c r="TM93" s="28"/>
      <c r="TN93" s="28"/>
      <c r="TO93" s="28"/>
      <c r="TP93" s="28"/>
      <c r="TQ93" s="28"/>
      <c r="TR93" s="28"/>
      <c r="TS93" s="28"/>
      <c r="TT93" s="28"/>
      <c r="TU93" s="28"/>
      <c r="TV93" s="28"/>
      <c r="TW93" s="28"/>
      <c r="TX93" s="28"/>
      <c r="TY93" s="28"/>
      <c r="TZ93" s="28"/>
      <c r="UA93" s="28"/>
      <c r="UB93" s="28"/>
      <c r="UC93" s="28"/>
      <c r="UD93" s="28"/>
      <c r="UE93" s="28"/>
      <c r="UF93" s="28"/>
      <c r="UG93" s="28"/>
      <c r="UH93" s="28"/>
      <c r="UI93" s="28"/>
      <c r="UJ93" s="28"/>
      <c r="UK93" s="28"/>
      <c r="UL93" s="28"/>
      <c r="UM93" s="28"/>
      <c r="UN93" s="28"/>
      <c r="UO93" s="28"/>
      <c r="UP93" s="28"/>
      <c r="UQ93" s="28"/>
      <c r="UR93" s="28"/>
      <c r="US93" s="28"/>
      <c r="UT93" s="28"/>
      <c r="UU93" s="28"/>
      <c r="UV93" s="28"/>
      <c r="UW93" s="28"/>
      <c r="UX93" s="28"/>
      <c r="UY93" s="28"/>
      <c r="UZ93" s="28"/>
      <c r="VA93" s="28"/>
      <c r="VB93" s="28"/>
      <c r="VC93" s="28"/>
      <c r="VD93" s="28"/>
      <c r="VE93" s="28"/>
      <c r="VF93" s="28"/>
      <c r="VG93" s="28"/>
      <c r="VH93" s="28"/>
      <c r="VI93" s="28"/>
      <c r="VJ93" s="28"/>
      <c r="VK93" s="28"/>
      <c r="VL93" s="28"/>
      <c r="VM93" s="28"/>
      <c r="VN93" s="28"/>
      <c r="VO93" s="28"/>
      <c r="VP93" s="28"/>
      <c r="VQ93" s="28"/>
      <c r="VR93" s="28"/>
      <c r="VS93" s="28"/>
      <c r="VT93" s="28"/>
      <c r="VU93" s="28"/>
      <c r="VV93" s="28"/>
      <c r="VW93" s="28"/>
      <c r="VX93" s="28"/>
      <c r="VY93" s="28"/>
      <c r="VZ93" s="28"/>
      <c r="WA93" s="28"/>
      <c r="WB93" s="28"/>
      <c r="WC93" s="28"/>
      <c r="WD93" s="28"/>
      <c r="WE93" s="28"/>
      <c r="WF93" s="28"/>
      <c r="WG93" s="28"/>
      <c r="WH93" s="28"/>
      <c r="WI93" s="28"/>
      <c r="WJ93" s="28"/>
      <c r="WK93" s="28"/>
      <c r="WL93" s="28"/>
      <c r="WM93" s="28"/>
      <c r="WN93" s="28"/>
      <c r="WO93" s="28"/>
      <c r="WP93" s="28"/>
      <c r="WQ93" s="28"/>
      <c r="WR93" s="28"/>
      <c r="WS93" s="28"/>
      <c r="WT93" s="28"/>
      <c r="WU93" s="28"/>
      <c r="WV93" s="28"/>
      <c r="WW93" s="28"/>
      <c r="WX93" s="28"/>
      <c r="WY93" s="28"/>
      <c r="WZ93" s="28"/>
      <c r="XA93" s="28"/>
      <c r="XB93" s="28"/>
      <c r="XC93" s="28"/>
      <c r="XD93" s="28"/>
      <c r="XE93" s="28"/>
      <c r="XF93" s="28"/>
      <c r="XG93" s="28"/>
      <c r="XH93" s="28"/>
      <c r="XI93" s="28"/>
      <c r="XJ93" s="28"/>
      <c r="XK93" s="28"/>
      <c r="XL93" s="28"/>
      <c r="XM93" s="28"/>
      <c r="XN93" s="28"/>
      <c r="XO93" s="28"/>
      <c r="XP93" s="28"/>
      <c r="XQ93" s="28"/>
      <c r="XR93" s="28"/>
      <c r="XS93" s="28"/>
      <c r="XT93" s="28"/>
      <c r="XU93" s="28"/>
      <c r="XV93" s="28"/>
      <c r="XW93" s="28"/>
      <c r="XX93" s="28"/>
      <c r="XY93" s="28"/>
      <c r="XZ93" s="28"/>
      <c r="YA93" s="28"/>
      <c r="YB93" s="28"/>
      <c r="YC93" s="28"/>
      <c r="YD93" s="28"/>
      <c r="YE93" s="28"/>
      <c r="YF93" s="28"/>
      <c r="YG93" s="28"/>
      <c r="YH93" s="28"/>
      <c r="YI93" s="28"/>
      <c r="YJ93" s="28"/>
      <c r="YK93" s="28"/>
      <c r="YL93" s="28"/>
      <c r="YM93" s="28"/>
      <c r="YN93" s="28"/>
      <c r="YO93" s="28"/>
      <c r="YP93" s="28"/>
      <c r="YQ93" s="28"/>
      <c r="YR93" s="28"/>
      <c r="YS93" s="28"/>
      <c r="YT93" s="28"/>
      <c r="YU93" s="28"/>
      <c r="YV93" s="28"/>
      <c r="YW93" s="28"/>
      <c r="YX93" s="28"/>
      <c r="YY93" s="28"/>
      <c r="YZ93" s="28"/>
      <c r="ZA93" s="28"/>
      <c r="ZB93" s="28"/>
      <c r="ZC93" s="28"/>
      <c r="ZD93" s="28"/>
      <c r="ZE93" s="28"/>
      <c r="ZF93" s="28"/>
      <c r="ZG93" s="28"/>
      <c r="ZH93" s="28"/>
      <c r="ZI93" s="28"/>
      <c r="ZJ93" s="28"/>
      <c r="ZK93" s="28"/>
      <c r="ZL93" s="28"/>
      <c r="ZM93" s="28"/>
      <c r="ZN93" s="28"/>
      <c r="ZO93" s="28"/>
      <c r="ZP93" s="28"/>
      <c r="ZQ93" s="28"/>
      <c r="ZR93" s="28"/>
      <c r="ZS93" s="28"/>
      <c r="ZT93" s="28"/>
      <c r="ZU93" s="28"/>
      <c r="ZV93" s="28"/>
      <c r="ZW93" s="28"/>
      <c r="ZX93" s="28"/>
      <c r="ZY93" s="28"/>
      <c r="ZZ93" s="28"/>
      <c r="AAA93" s="28"/>
      <c r="AAB93" s="28"/>
      <c r="AAC93" s="28"/>
      <c r="AAD93" s="28"/>
      <c r="AAE93" s="28"/>
      <c r="AAF93" s="28"/>
      <c r="AAG93" s="28"/>
      <c r="AAH93" s="28"/>
      <c r="AAI93" s="28"/>
      <c r="AAJ93" s="28"/>
      <c r="AAK93" s="28"/>
      <c r="AAL93" s="28"/>
      <c r="AAM93" s="28"/>
      <c r="AAN93" s="28"/>
      <c r="AAO93" s="28"/>
      <c r="AAP93" s="28"/>
      <c r="AAQ93" s="28"/>
      <c r="AAR93" s="28"/>
      <c r="AAS93" s="28"/>
      <c r="AAT93" s="28"/>
      <c r="AAU93" s="28"/>
      <c r="AAV93" s="28"/>
      <c r="AAW93" s="28"/>
      <c r="AAX93" s="28"/>
      <c r="AAY93" s="28"/>
      <c r="AAZ93" s="28"/>
      <c r="ABA93" s="28"/>
      <c r="ABB93" s="28"/>
      <c r="ABC93" s="28"/>
      <c r="ABD93" s="28"/>
      <c r="ABE93" s="28"/>
      <c r="ABF93" s="28"/>
      <c r="ABG93" s="28"/>
      <c r="ABH93" s="28"/>
      <c r="ABI93" s="28"/>
      <c r="ABJ93" s="28"/>
      <c r="ABK93" s="28"/>
      <c r="ABL93" s="28"/>
      <c r="ABM93" s="28"/>
      <c r="ABN93" s="28"/>
      <c r="ABO93" s="28"/>
      <c r="ABP93" s="28"/>
      <c r="ABQ93" s="28"/>
      <c r="ABR93" s="28"/>
      <c r="ABS93" s="28"/>
      <c r="ABT93" s="28"/>
      <c r="ABU93" s="28"/>
      <c r="ABV93" s="28"/>
      <c r="ABW93" s="28"/>
      <c r="ABX93" s="28"/>
      <c r="ABY93" s="28"/>
      <c r="ABZ93" s="28"/>
      <c r="ACA93" s="28"/>
      <c r="ACB93" s="28"/>
      <c r="ACC93" s="28"/>
      <c r="ACD93" s="28"/>
      <c r="ACE93" s="28"/>
      <c r="ACF93" s="28"/>
      <c r="ACG93" s="28"/>
      <c r="ACH93" s="28"/>
      <c r="ACI93" s="28"/>
      <c r="ACJ93" s="28"/>
      <c r="ACK93" s="28"/>
      <c r="ACL93" s="28"/>
      <c r="ACM93" s="28"/>
      <c r="ACN93" s="28"/>
      <c r="ACO93" s="28"/>
      <c r="ACP93" s="28"/>
      <c r="ACQ93" s="28"/>
      <c r="ACR93" s="28"/>
      <c r="ACS93" s="28"/>
      <c r="ACT93" s="28"/>
      <c r="ACU93" s="28"/>
      <c r="ACV93" s="28"/>
      <c r="ACW93" s="28"/>
      <c r="ACX93" s="28"/>
      <c r="ACY93" s="28"/>
      <c r="ACZ93" s="28"/>
      <c r="ADA93" s="28"/>
      <c r="ADB93" s="28"/>
      <c r="ADC93" s="28"/>
      <c r="ADD93" s="28"/>
      <c r="ADE93" s="28"/>
      <c r="ADF93" s="28"/>
      <c r="ADG93" s="28"/>
      <c r="ADH93" s="28"/>
      <c r="ADI93" s="28"/>
      <c r="ADJ93" s="28"/>
      <c r="ADK93" s="28"/>
      <c r="ADL93" s="28"/>
      <c r="ADM93" s="28"/>
      <c r="ADN93" s="28"/>
      <c r="ADO93" s="28"/>
      <c r="ADP93" s="28"/>
      <c r="ADQ93" s="28"/>
      <c r="ADR93" s="28"/>
      <c r="ADS93" s="28"/>
      <c r="ADT93" s="28"/>
      <c r="ADU93" s="28"/>
      <c r="ADV93" s="28"/>
      <c r="ADW93" s="28"/>
      <c r="ADX93" s="28"/>
      <c r="ADY93" s="28"/>
      <c r="ADZ93" s="28"/>
      <c r="AEA93" s="28"/>
      <c r="AEB93" s="28"/>
      <c r="AEC93" s="28"/>
      <c r="AED93" s="28"/>
      <c r="AEE93" s="28"/>
      <c r="AEF93" s="28"/>
      <c r="AEG93" s="28"/>
      <c r="AEH93" s="28"/>
      <c r="AEI93" s="28"/>
      <c r="AEJ93" s="28"/>
      <c r="AEK93" s="28"/>
      <c r="AEL93" s="28"/>
      <c r="AEM93" s="28"/>
      <c r="AEN93" s="28"/>
      <c r="AEO93" s="28"/>
      <c r="AEP93" s="28"/>
      <c r="AEQ93" s="28"/>
      <c r="AER93" s="28"/>
      <c r="AES93" s="28"/>
      <c r="AET93" s="28"/>
      <c r="AEU93" s="28"/>
      <c r="AEV93" s="28"/>
      <c r="AEW93" s="28"/>
      <c r="AEX93" s="28"/>
      <c r="AEY93" s="28"/>
      <c r="AEZ93" s="28"/>
      <c r="AFA93" s="28"/>
      <c r="AFB93" s="28"/>
      <c r="AFC93" s="28"/>
      <c r="AFD93" s="28"/>
      <c r="AFE93" s="28"/>
      <c r="AFF93" s="28"/>
      <c r="AFG93" s="28"/>
      <c r="AFH93" s="28"/>
      <c r="AFI93" s="28"/>
      <c r="AFJ93" s="28"/>
      <c r="AFK93" s="28"/>
      <c r="AFL93" s="28"/>
      <c r="AFM93" s="28"/>
      <c r="AFN93" s="28"/>
      <c r="AFO93" s="28"/>
    </row>
    <row r="94" spans="1:847" ht="31.05" customHeight="1">
      <c r="A94" s="437"/>
      <c r="B94" s="354"/>
      <c r="C94" s="581" t="s">
        <v>397</v>
      </c>
      <c r="D94" s="482"/>
      <c r="E94" s="481" t="b">
        <v>0</v>
      </c>
      <c r="F94" s="629">
        <f t="shared" si="21"/>
        <v>0</v>
      </c>
      <c r="G94" s="629">
        <f t="shared" si="22"/>
        <v>0</v>
      </c>
      <c r="H94" s="35" t="s">
        <v>453</v>
      </c>
      <c r="I94" s="560">
        <v>100</v>
      </c>
      <c r="J94" s="467" t="s">
        <v>334</v>
      </c>
      <c r="K94" s="514">
        <f t="shared" si="23"/>
        <v>0</v>
      </c>
      <c r="L94" s="519" t="str">
        <f t="shared" si="19"/>
        <v/>
      </c>
      <c r="M94" s="335">
        <f>129.7*2</f>
        <v>259.39999999999998</v>
      </c>
      <c r="N94" s="246" t="s">
        <v>138</v>
      </c>
      <c r="O94" s="246">
        <f>G94*0.01905*M94</f>
        <v>0</v>
      </c>
      <c r="P94" s="250" t="s">
        <v>181</v>
      </c>
      <c r="Q94" s="259">
        <v>129.88999999999999</v>
      </c>
      <c r="R94" s="259" t="s">
        <v>138</v>
      </c>
      <c r="S94" s="259">
        <f>G94*0.01905*Q94</f>
        <v>0</v>
      </c>
      <c r="T94" s="259" t="s">
        <v>384</v>
      </c>
      <c r="U94" s="246"/>
      <c r="V94" s="246"/>
      <c r="W94" s="246"/>
      <c r="X94" s="246"/>
      <c r="Y94" s="246">
        <f>AVERAGE(O94,S94,W94)</f>
        <v>0</v>
      </c>
      <c r="Z94" s="246"/>
      <c r="AA94" s="256">
        <f t="shared" si="20"/>
        <v>0</v>
      </c>
    </row>
    <row r="95" spans="1:847" s="6" customFormat="1" ht="31.05" customHeight="1">
      <c r="A95" s="457"/>
      <c r="B95" s="44"/>
      <c r="C95" s="488"/>
      <c r="D95" s="44"/>
      <c r="E95" s="44"/>
      <c r="F95" s="44"/>
      <c r="G95" s="44"/>
      <c r="H95" s="44"/>
      <c r="I95" s="44"/>
      <c r="J95" s="462"/>
      <c r="K95" s="517"/>
      <c r="L95" s="582"/>
      <c r="M95" s="249"/>
      <c r="N95" s="249"/>
      <c r="O95" s="249"/>
      <c r="P95" s="249"/>
      <c r="Q95" s="249"/>
      <c r="R95" s="249"/>
      <c r="S95" s="249"/>
      <c r="T95" s="249"/>
      <c r="U95" s="249"/>
      <c r="V95" s="249"/>
      <c r="W95" s="249"/>
      <c r="X95" s="249"/>
      <c r="Y95" s="249"/>
      <c r="Z95" s="249"/>
      <c r="AA95" s="249"/>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c r="HB95" s="28"/>
      <c r="HC95" s="28"/>
      <c r="HD95" s="28"/>
      <c r="HE95" s="28"/>
      <c r="HF95" s="28"/>
      <c r="HG95" s="28"/>
      <c r="HH95" s="28"/>
      <c r="HI95" s="28"/>
      <c r="HJ95" s="28"/>
      <c r="HK95" s="28"/>
      <c r="HL95" s="28"/>
      <c r="HM95" s="28"/>
      <c r="HN95" s="28"/>
      <c r="HO95" s="28"/>
      <c r="HP95" s="28"/>
      <c r="HQ95" s="28"/>
      <c r="HR95" s="28"/>
      <c r="HS95" s="28"/>
      <c r="HT95" s="28"/>
      <c r="HU95" s="28"/>
      <c r="HV95" s="28"/>
      <c r="HW95" s="28"/>
      <c r="HX95" s="28"/>
      <c r="HY95" s="28"/>
      <c r="HZ95" s="28"/>
      <c r="IA95" s="28"/>
      <c r="IB95" s="28"/>
      <c r="IC95" s="28"/>
      <c r="ID95" s="28"/>
      <c r="IE95" s="28"/>
      <c r="IF95" s="28"/>
      <c r="IG95" s="28"/>
      <c r="IH95" s="28"/>
      <c r="II95" s="28"/>
      <c r="IJ95" s="28"/>
      <c r="IK95" s="28"/>
      <c r="IL95" s="28"/>
      <c r="IM95" s="28"/>
      <c r="IN95" s="28"/>
      <c r="IO95" s="28"/>
      <c r="IP95" s="28"/>
      <c r="IQ95" s="28"/>
      <c r="IR95" s="28"/>
      <c r="IS95" s="28"/>
      <c r="IT95" s="28"/>
      <c r="IU95" s="28"/>
      <c r="IV95" s="28"/>
      <c r="IW95" s="28"/>
      <c r="IX95" s="28"/>
      <c r="IY95" s="28"/>
      <c r="IZ95" s="28"/>
      <c r="JA95" s="28"/>
      <c r="JB95" s="28"/>
      <c r="JC95" s="28"/>
      <c r="JD95" s="28"/>
      <c r="JE95" s="28"/>
      <c r="JF95" s="28"/>
      <c r="JG95" s="28"/>
      <c r="JH95" s="28"/>
      <c r="JI95" s="28"/>
      <c r="JJ95" s="28"/>
      <c r="JK95" s="28"/>
      <c r="JL95" s="28"/>
      <c r="JM95" s="28"/>
      <c r="JN95" s="28"/>
      <c r="JO95" s="28"/>
      <c r="JP95" s="28"/>
      <c r="JQ95" s="28"/>
      <c r="JR95" s="28"/>
      <c r="JS95" s="28"/>
      <c r="JT95" s="28"/>
      <c r="JU95" s="28"/>
      <c r="JV95" s="28"/>
      <c r="JW95" s="28"/>
      <c r="JX95" s="28"/>
      <c r="JY95" s="28"/>
      <c r="JZ95" s="28"/>
      <c r="KA95" s="28"/>
      <c r="KB95" s="28"/>
      <c r="KC95" s="28"/>
      <c r="KD95" s="28"/>
      <c r="KE95" s="28"/>
      <c r="KF95" s="28"/>
      <c r="KG95" s="28"/>
      <c r="KH95" s="28"/>
      <c r="KI95" s="28"/>
      <c r="KJ95" s="28"/>
      <c r="KK95" s="28"/>
      <c r="KL95" s="28"/>
      <c r="KM95" s="28"/>
      <c r="KN95" s="28"/>
      <c r="KO95" s="28"/>
      <c r="KP95" s="28"/>
      <c r="KQ95" s="28"/>
      <c r="KR95" s="28"/>
      <c r="KS95" s="28"/>
      <c r="KT95" s="28"/>
      <c r="KU95" s="28"/>
      <c r="KV95" s="28"/>
      <c r="KW95" s="28"/>
      <c r="KX95" s="28"/>
      <c r="KY95" s="28"/>
      <c r="KZ95" s="28"/>
      <c r="LA95" s="28"/>
      <c r="LB95" s="28"/>
      <c r="LC95" s="28"/>
      <c r="LD95" s="28"/>
      <c r="LE95" s="28"/>
      <c r="LF95" s="28"/>
      <c r="LG95" s="28"/>
      <c r="LH95" s="28"/>
      <c r="LI95" s="28"/>
      <c r="LJ95" s="28"/>
      <c r="LK95" s="28"/>
      <c r="LL95" s="28"/>
      <c r="LM95" s="28"/>
      <c r="LN95" s="28"/>
      <c r="LO95" s="28"/>
      <c r="LP95" s="28"/>
      <c r="LQ95" s="28"/>
      <c r="LR95" s="28"/>
      <c r="LS95" s="28"/>
      <c r="LT95" s="28"/>
      <c r="LU95" s="28"/>
      <c r="LV95" s="28"/>
      <c r="LW95" s="28"/>
      <c r="LX95" s="28"/>
      <c r="LY95" s="28"/>
      <c r="LZ95" s="28"/>
      <c r="MA95" s="28"/>
      <c r="MB95" s="28"/>
      <c r="MC95" s="28"/>
      <c r="MD95" s="28"/>
      <c r="ME95" s="28"/>
      <c r="MF95" s="28"/>
      <c r="MG95" s="28"/>
      <c r="MH95" s="28"/>
      <c r="MI95" s="28"/>
      <c r="MJ95" s="28"/>
      <c r="MK95" s="28"/>
      <c r="ML95" s="28"/>
      <c r="MM95" s="28"/>
      <c r="MN95" s="28"/>
      <c r="MO95" s="28"/>
      <c r="MP95" s="28"/>
      <c r="MQ95" s="28"/>
      <c r="MR95" s="28"/>
      <c r="MS95" s="28"/>
      <c r="MT95" s="28"/>
      <c r="MU95" s="28"/>
      <c r="MV95" s="28"/>
      <c r="MW95" s="28"/>
      <c r="MX95" s="28"/>
      <c r="MY95" s="28"/>
      <c r="MZ95" s="28"/>
      <c r="NA95" s="28"/>
      <c r="NB95" s="28"/>
      <c r="NC95" s="28"/>
      <c r="ND95" s="28"/>
      <c r="NE95" s="28"/>
      <c r="NF95" s="28"/>
      <c r="NG95" s="28"/>
      <c r="NH95" s="28"/>
      <c r="NI95" s="28"/>
      <c r="NJ95" s="28"/>
      <c r="NK95" s="28"/>
      <c r="NL95" s="28"/>
      <c r="NM95" s="28"/>
      <c r="NN95" s="28"/>
      <c r="NO95" s="28"/>
      <c r="NP95" s="28"/>
      <c r="NQ95" s="28"/>
      <c r="NR95" s="28"/>
      <c r="NS95" s="28"/>
      <c r="NT95" s="28"/>
      <c r="NU95" s="28"/>
      <c r="NV95" s="28"/>
      <c r="NW95" s="28"/>
      <c r="NX95" s="28"/>
      <c r="NY95" s="28"/>
      <c r="NZ95" s="28"/>
      <c r="OA95" s="28"/>
      <c r="OB95" s="28"/>
      <c r="OC95" s="28"/>
      <c r="OD95" s="28"/>
      <c r="OE95" s="28"/>
      <c r="OF95" s="28"/>
      <c r="OG95" s="28"/>
      <c r="OH95" s="28"/>
      <c r="OI95" s="28"/>
      <c r="OJ95" s="28"/>
      <c r="OK95" s="28"/>
      <c r="OL95" s="28"/>
      <c r="OM95" s="28"/>
      <c r="ON95" s="28"/>
      <c r="OO95" s="28"/>
      <c r="OP95" s="28"/>
      <c r="OQ95" s="28"/>
      <c r="OR95" s="28"/>
      <c r="OS95" s="28"/>
      <c r="OT95" s="28"/>
      <c r="OU95" s="28"/>
      <c r="OV95" s="28"/>
      <c r="OW95" s="28"/>
      <c r="OX95" s="28"/>
      <c r="OY95" s="28"/>
      <c r="OZ95" s="28"/>
      <c r="PA95" s="28"/>
      <c r="PB95" s="28"/>
      <c r="PC95" s="28"/>
      <c r="PD95" s="28"/>
      <c r="PE95" s="28"/>
      <c r="PF95" s="28"/>
      <c r="PG95" s="28"/>
      <c r="PH95" s="28"/>
      <c r="PI95" s="28"/>
      <c r="PJ95" s="28"/>
      <c r="PK95" s="28"/>
      <c r="PL95" s="28"/>
      <c r="PM95" s="28"/>
      <c r="PN95" s="28"/>
      <c r="PO95" s="28"/>
      <c r="PP95" s="28"/>
      <c r="PQ95" s="28"/>
      <c r="PR95" s="28"/>
      <c r="PS95" s="28"/>
      <c r="PT95" s="28"/>
      <c r="PU95" s="28"/>
      <c r="PV95" s="28"/>
      <c r="PW95" s="28"/>
      <c r="PX95" s="28"/>
      <c r="PY95" s="28"/>
      <c r="PZ95" s="28"/>
      <c r="QA95" s="28"/>
      <c r="QB95" s="28"/>
      <c r="QC95" s="28"/>
      <c r="QD95" s="28"/>
      <c r="QE95" s="28"/>
      <c r="QF95" s="28"/>
      <c r="QG95" s="28"/>
      <c r="QH95" s="28"/>
      <c r="QI95" s="28"/>
      <c r="QJ95" s="28"/>
      <c r="QK95" s="28"/>
      <c r="QL95" s="28"/>
      <c r="QM95" s="28"/>
      <c r="QN95" s="28"/>
      <c r="QO95" s="28"/>
      <c r="QP95" s="28"/>
      <c r="QQ95" s="28"/>
      <c r="QR95" s="28"/>
      <c r="QS95" s="28"/>
      <c r="QT95" s="28"/>
      <c r="QU95" s="28"/>
      <c r="QV95" s="28"/>
      <c r="QW95" s="28"/>
      <c r="QX95" s="28"/>
      <c r="QY95" s="28"/>
      <c r="QZ95" s="28"/>
      <c r="RA95" s="28"/>
      <c r="RB95" s="28"/>
      <c r="RC95" s="28"/>
      <c r="RD95" s="28"/>
      <c r="RE95" s="28"/>
      <c r="RF95" s="28"/>
      <c r="RG95" s="28"/>
      <c r="RH95" s="28"/>
      <c r="RI95" s="28"/>
      <c r="RJ95" s="28"/>
      <c r="RK95" s="28"/>
      <c r="RL95" s="28"/>
      <c r="RM95" s="28"/>
      <c r="RN95" s="28"/>
      <c r="RO95" s="28"/>
      <c r="RP95" s="28"/>
      <c r="RQ95" s="28"/>
      <c r="RR95" s="28"/>
      <c r="RS95" s="28"/>
      <c r="RT95" s="28"/>
      <c r="RU95" s="28"/>
      <c r="RV95" s="28"/>
      <c r="RW95" s="28"/>
      <c r="RX95" s="28"/>
      <c r="RY95" s="28"/>
      <c r="RZ95" s="28"/>
      <c r="SA95" s="28"/>
      <c r="SB95" s="28"/>
      <c r="SC95" s="28"/>
      <c r="SD95" s="28"/>
      <c r="SE95" s="28"/>
      <c r="SF95" s="28"/>
      <c r="SG95" s="28"/>
      <c r="SH95" s="28"/>
      <c r="SI95" s="28"/>
      <c r="SJ95" s="28"/>
      <c r="SK95" s="28"/>
      <c r="SL95" s="28"/>
      <c r="SM95" s="28"/>
      <c r="SN95" s="28"/>
      <c r="SO95" s="28"/>
      <c r="SP95" s="28"/>
      <c r="SQ95" s="28"/>
      <c r="SR95" s="28"/>
      <c r="SS95" s="28"/>
      <c r="ST95" s="28"/>
      <c r="SU95" s="28"/>
      <c r="SV95" s="28"/>
      <c r="SW95" s="28"/>
      <c r="SX95" s="28"/>
      <c r="SY95" s="28"/>
      <c r="SZ95" s="28"/>
      <c r="TA95" s="28"/>
      <c r="TB95" s="28"/>
      <c r="TC95" s="28"/>
      <c r="TD95" s="28"/>
      <c r="TE95" s="28"/>
      <c r="TF95" s="28"/>
      <c r="TG95" s="28"/>
      <c r="TH95" s="28"/>
      <c r="TI95" s="28"/>
      <c r="TJ95" s="28"/>
      <c r="TK95" s="28"/>
      <c r="TL95" s="28"/>
      <c r="TM95" s="28"/>
      <c r="TN95" s="28"/>
      <c r="TO95" s="28"/>
      <c r="TP95" s="28"/>
      <c r="TQ95" s="28"/>
      <c r="TR95" s="28"/>
      <c r="TS95" s="28"/>
      <c r="TT95" s="28"/>
      <c r="TU95" s="28"/>
      <c r="TV95" s="28"/>
      <c r="TW95" s="28"/>
      <c r="TX95" s="28"/>
      <c r="TY95" s="28"/>
      <c r="TZ95" s="28"/>
      <c r="UA95" s="28"/>
      <c r="UB95" s="28"/>
      <c r="UC95" s="28"/>
      <c r="UD95" s="28"/>
      <c r="UE95" s="28"/>
      <c r="UF95" s="28"/>
      <c r="UG95" s="28"/>
      <c r="UH95" s="28"/>
      <c r="UI95" s="28"/>
      <c r="UJ95" s="28"/>
      <c r="UK95" s="28"/>
      <c r="UL95" s="28"/>
      <c r="UM95" s="28"/>
      <c r="UN95" s="28"/>
      <c r="UO95" s="28"/>
      <c r="UP95" s="28"/>
      <c r="UQ95" s="28"/>
      <c r="UR95" s="28"/>
      <c r="US95" s="28"/>
      <c r="UT95" s="28"/>
      <c r="UU95" s="28"/>
      <c r="UV95" s="28"/>
      <c r="UW95" s="28"/>
      <c r="UX95" s="28"/>
      <c r="UY95" s="28"/>
      <c r="UZ95" s="28"/>
      <c r="VA95" s="28"/>
      <c r="VB95" s="28"/>
      <c r="VC95" s="28"/>
      <c r="VD95" s="28"/>
      <c r="VE95" s="28"/>
      <c r="VF95" s="28"/>
      <c r="VG95" s="28"/>
      <c r="VH95" s="28"/>
      <c r="VI95" s="28"/>
      <c r="VJ95" s="28"/>
      <c r="VK95" s="28"/>
      <c r="VL95" s="28"/>
      <c r="VM95" s="28"/>
      <c r="VN95" s="28"/>
      <c r="VO95" s="28"/>
      <c r="VP95" s="28"/>
      <c r="VQ95" s="28"/>
      <c r="VR95" s="28"/>
      <c r="VS95" s="28"/>
      <c r="VT95" s="28"/>
      <c r="VU95" s="28"/>
      <c r="VV95" s="28"/>
      <c r="VW95" s="28"/>
      <c r="VX95" s="28"/>
      <c r="VY95" s="28"/>
      <c r="VZ95" s="28"/>
      <c r="WA95" s="28"/>
      <c r="WB95" s="28"/>
      <c r="WC95" s="28"/>
      <c r="WD95" s="28"/>
      <c r="WE95" s="28"/>
      <c r="WF95" s="28"/>
      <c r="WG95" s="28"/>
      <c r="WH95" s="28"/>
      <c r="WI95" s="28"/>
      <c r="WJ95" s="28"/>
      <c r="WK95" s="28"/>
      <c r="WL95" s="28"/>
      <c r="WM95" s="28"/>
      <c r="WN95" s="28"/>
      <c r="WO95" s="28"/>
      <c r="WP95" s="28"/>
      <c r="WQ95" s="28"/>
      <c r="WR95" s="28"/>
      <c r="WS95" s="28"/>
      <c r="WT95" s="28"/>
      <c r="WU95" s="28"/>
      <c r="WV95" s="28"/>
      <c r="WW95" s="28"/>
      <c r="WX95" s="28"/>
      <c r="WY95" s="28"/>
      <c r="WZ95" s="28"/>
      <c r="XA95" s="28"/>
      <c r="XB95" s="28"/>
      <c r="XC95" s="28"/>
      <c r="XD95" s="28"/>
      <c r="XE95" s="28"/>
      <c r="XF95" s="28"/>
      <c r="XG95" s="28"/>
      <c r="XH95" s="28"/>
      <c r="XI95" s="28"/>
      <c r="XJ95" s="28"/>
      <c r="XK95" s="28"/>
      <c r="XL95" s="28"/>
      <c r="XM95" s="28"/>
      <c r="XN95" s="28"/>
      <c r="XO95" s="28"/>
      <c r="XP95" s="28"/>
      <c r="XQ95" s="28"/>
      <c r="XR95" s="28"/>
      <c r="XS95" s="28"/>
      <c r="XT95" s="28"/>
      <c r="XU95" s="28"/>
      <c r="XV95" s="28"/>
      <c r="XW95" s="28"/>
      <c r="XX95" s="28"/>
      <c r="XY95" s="28"/>
      <c r="XZ95" s="28"/>
      <c r="YA95" s="28"/>
      <c r="YB95" s="28"/>
      <c r="YC95" s="28"/>
      <c r="YD95" s="28"/>
      <c r="YE95" s="28"/>
      <c r="YF95" s="28"/>
      <c r="YG95" s="28"/>
      <c r="YH95" s="28"/>
      <c r="YI95" s="28"/>
      <c r="YJ95" s="28"/>
      <c r="YK95" s="28"/>
      <c r="YL95" s="28"/>
      <c r="YM95" s="28"/>
      <c r="YN95" s="28"/>
      <c r="YO95" s="28"/>
      <c r="YP95" s="28"/>
      <c r="YQ95" s="28"/>
      <c r="YR95" s="28"/>
      <c r="YS95" s="28"/>
      <c r="YT95" s="28"/>
      <c r="YU95" s="28"/>
      <c r="YV95" s="28"/>
      <c r="YW95" s="28"/>
      <c r="YX95" s="28"/>
      <c r="YY95" s="28"/>
      <c r="YZ95" s="28"/>
      <c r="ZA95" s="28"/>
      <c r="ZB95" s="28"/>
      <c r="ZC95" s="28"/>
      <c r="ZD95" s="28"/>
      <c r="ZE95" s="28"/>
      <c r="ZF95" s="28"/>
      <c r="ZG95" s="28"/>
      <c r="ZH95" s="28"/>
      <c r="ZI95" s="28"/>
      <c r="ZJ95" s="28"/>
      <c r="ZK95" s="28"/>
      <c r="ZL95" s="28"/>
      <c r="ZM95" s="28"/>
      <c r="ZN95" s="28"/>
      <c r="ZO95" s="28"/>
      <c r="ZP95" s="28"/>
      <c r="ZQ95" s="28"/>
      <c r="ZR95" s="28"/>
      <c r="ZS95" s="28"/>
      <c r="ZT95" s="28"/>
      <c r="ZU95" s="28"/>
      <c r="ZV95" s="28"/>
      <c r="ZW95" s="28"/>
      <c r="ZX95" s="28"/>
      <c r="ZY95" s="28"/>
      <c r="ZZ95" s="28"/>
      <c r="AAA95" s="28"/>
      <c r="AAB95" s="28"/>
      <c r="AAC95" s="28"/>
      <c r="AAD95" s="28"/>
      <c r="AAE95" s="28"/>
      <c r="AAF95" s="28"/>
      <c r="AAG95" s="28"/>
      <c r="AAH95" s="28"/>
      <c r="AAI95" s="28"/>
      <c r="AAJ95" s="28"/>
      <c r="AAK95" s="28"/>
      <c r="AAL95" s="28"/>
      <c r="AAM95" s="28"/>
      <c r="AAN95" s="28"/>
      <c r="AAO95" s="28"/>
      <c r="AAP95" s="28"/>
      <c r="AAQ95" s="28"/>
      <c r="AAR95" s="28"/>
      <c r="AAS95" s="28"/>
      <c r="AAT95" s="28"/>
      <c r="AAU95" s="28"/>
      <c r="AAV95" s="28"/>
      <c r="AAW95" s="28"/>
      <c r="AAX95" s="28"/>
      <c r="AAY95" s="28"/>
      <c r="AAZ95" s="28"/>
      <c r="ABA95" s="28"/>
      <c r="ABB95" s="28"/>
      <c r="ABC95" s="28"/>
      <c r="ABD95" s="28"/>
      <c r="ABE95" s="28"/>
      <c r="ABF95" s="28"/>
      <c r="ABG95" s="28"/>
      <c r="ABH95" s="28"/>
      <c r="ABI95" s="28"/>
      <c r="ABJ95" s="28"/>
      <c r="ABK95" s="28"/>
      <c r="ABL95" s="28"/>
      <c r="ABM95" s="28"/>
      <c r="ABN95" s="28"/>
      <c r="ABO95" s="28"/>
      <c r="ABP95" s="28"/>
      <c r="ABQ95" s="28"/>
      <c r="ABR95" s="28"/>
      <c r="ABS95" s="28"/>
      <c r="ABT95" s="28"/>
      <c r="ABU95" s="28"/>
      <c r="ABV95" s="28"/>
      <c r="ABW95" s="28"/>
      <c r="ABX95" s="28"/>
      <c r="ABY95" s="28"/>
      <c r="ABZ95" s="28"/>
      <c r="ACA95" s="28"/>
      <c r="ACB95" s="28"/>
      <c r="ACC95" s="28"/>
      <c r="ACD95" s="28"/>
      <c r="ACE95" s="28"/>
      <c r="ACF95" s="28"/>
      <c r="ACG95" s="28"/>
      <c r="ACH95" s="28"/>
      <c r="ACI95" s="28"/>
      <c r="ACJ95" s="28"/>
      <c r="ACK95" s="28"/>
      <c r="ACL95" s="28"/>
      <c r="ACM95" s="28"/>
      <c r="ACN95" s="28"/>
      <c r="ACO95" s="28"/>
      <c r="ACP95" s="28"/>
      <c r="ACQ95" s="28"/>
      <c r="ACR95" s="28"/>
      <c r="ACS95" s="28"/>
      <c r="ACT95" s="28"/>
      <c r="ACU95" s="28"/>
      <c r="ACV95" s="28"/>
      <c r="ACW95" s="28"/>
      <c r="ACX95" s="28"/>
      <c r="ACY95" s="28"/>
      <c r="ACZ95" s="28"/>
      <c r="ADA95" s="28"/>
      <c r="ADB95" s="28"/>
      <c r="ADC95" s="28"/>
      <c r="ADD95" s="28"/>
      <c r="ADE95" s="28"/>
      <c r="ADF95" s="28"/>
      <c r="ADG95" s="28"/>
      <c r="ADH95" s="28"/>
      <c r="ADI95" s="28"/>
      <c r="ADJ95" s="28"/>
      <c r="ADK95" s="28"/>
      <c r="ADL95" s="28"/>
      <c r="ADM95" s="28"/>
      <c r="ADN95" s="28"/>
      <c r="ADO95" s="28"/>
      <c r="ADP95" s="28"/>
      <c r="ADQ95" s="28"/>
      <c r="ADR95" s="28"/>
      <c r="ADS95" s="28"/>
      <c r="ADT95" s="28"/>
      <c r="ADU95" s="28"/>
      <c r="ADV95" s="28"/>
      <c r="ADW95" s="28"/>
      <c r="ADX95" s="28"/>
      <c r="ADY95" s="28"/>
      <c r="ADZ95" s="28"/>
      <c r="AEA95" s="28"/>
      <c r="AEB95" s="28"/>
      <c r="AEC95" s="28"/>
      <c r="AED95" s="28"/>
      <c r="AEE95" s="28"/>
      <c r="AEF95" s="28"/>
      <c r="AEG95" s="28"/>
      <c r="AEH95" s="28"/>
      <c r="AEI95" s="28"/>
      <c r="AEJ95" s="28"/>
      <c r="AEK95" s="28"/>
      <c r="AEL95" s="28"/>
      <c r="AEM95" s="28"/>
      <c r="AEN95" s="28"/>
      <c r="AEO95" s="28"/>
      <c r="AEP95" s="28"/>
      <c r="AEQ95" s="28"/>
      <c r="AER95" s="28"/>
      <c r="AES95" s="28"/>
      <c r="AET95" s="28"/>
      <c r="AEU95" s="28"/>
      <c r="AEV95" s="28"/>
      <c r="AEW95" s="28"/>
      <c r="AEX95" s="28"/>
      <c r="AEY95" s="28"/>
      <c r="AEZ95" s="28"/>
      <c r="AFA95" s="28"/>
      <c r="AFB95" s="28"/>
      <c r="AFC95" s="28"/>
      <c r="AFD95" s="28"/>
      <c r="AFE95" s="28"/>
      <c r="AFF95" s="28"/>
      <c r="AFG95" s="28"/>
      <c r="AFH95" s="28"/>
      <c r="AFI95" s="28"/>
      <c r="AFJ95" s="28"/>
      <c r="AFK95" s="28"/>
      <c r="AFL95" s="28"/>
      <c r="AFM95" s="28"/>
      <c r="AFN95" s="28"/>
      <c r="AFO95" s="28"/>
    </row>
    <row r="96" spans="1:847" s="28" customFormat="1" ht="31.05" customHeight="1">
      <c r="A96" s="446"/>
      <c r="B96" s="447" t="s">
        <v>80</v>
      </c>
      <c r="C96" s="40"/>
      <c r="D96" s="518" t="s">
        <v>71</v>
      </c>
      <c r="E96" s="518" t="s">
        <v>71</v>
      </c>
      <c r="F96" s="351"/>
      <c r="G96" s="154">
        <f>F96</f>
        <v>0</v>
      </c>
      <c r="H96" s="40"/>
      <c r="I96" s="40"/>
      <c r="J96" s="40"/>
      <c r="K96" s="40"/>
      <c r="L96" s="449"/>
      <c r="M96" s="266"/>
      <c r="N96" s="266"/>
      <c r="O96" s="266"/>
      <c r="P96" s="266"/>
      <c r="Q96" s="266"/>
      <c r="R96" s="266"/>
      <c r="S96" s="266"/>
      <c r="T96" s="266"/>
      <c r="U96" s="266"/>
      <c r="V96" s="266"/>
      <c r="W96" s="266"/>
      <c r="X96" s="266"/>
      <c r="Y96" s="266"/>
      <c r="Z96" s="266"/>
      <c r="AA96" s="266"/>
    </row>
    <row r="97" spans="1:847" s="6" customFormat="1" ht="31.05" customHeight="1">
      <c r="A97" s="437"/>
      <c r="B97" s="354"/>
      <c r="C97" s="480" t="s">
        <v>81</v>
      </c>
      <c r="D97" s="482"/>
      <c r="E97" s="481" t="b">
        <v>0</v>
      </c>
      <c r="F97" s="629">
        <f t="shared" ref="F97:F102" si="24">$I$9*$I97/100</f>
        <v>0</v>
      </c>
      <c r="G97" s="629">
        <f t="shared" ref="G97:G102" si="25">$G$9*$I97/100</f>
        <v>0</v>
      </c>
      <c r="H97" s="35" t="s">
        <v>453</v>
      </c>
      <c r="I97" s="560">
        <v>100</v>
      </c>
      <c r="J97" s="467" t="s">
        <v>334</v>
      </c>
      <c r="K97" s="514">
        <f t="shared" ref="K97:K102" si="26">$AA97</f>
        <v>0</v>
      </c>
      <c r="L97" s="519" t="str">
        <f t="shared" ref="L97:L102" si="27">IF($E97,K97,"")</f>
        <v/>
      </c>
      <c r="M97" s="618">
        <v>2.512</v>
      </c>
      <c r="N97" s="262" t="s">
        <v>142</v>
      </c>
      <c r="O97" s="262">
        <f>(G96/5.68)*M97*G97</f>
        <v>0</v>
      </c>
      <c r="P97" s="288" t="s">
        <v>168</v>
      </c>
      <c r="Q97" s="262"/>
      <c r="R97" s="262"/>
      <c r="S97" s="262"/>
      <c r="T97" s="263"/>
      <c r="U97" s="262"/>
      <c r="V97" s="262"/>
      <c r="W97" s="262"/>
      <c r="X97" s="262"/>
      <c r="Y97" s="256">
        <f t="shared" ref="Y97:Y102" si="28">O97+S97+W97</f>
        <v>0</v>
      </c>
      <c r="Z97" s="262"/>
      <c r="AA97" s="256">
        <f t="shared" ref="AA97:AA102" si="29">Y97-Z97</f>
        <v>0</v>
      </c>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c r="IS97" s="28"/>
      <c r="IT97" s="28"/>
      <c r="IU97" s="28"/>
      <c r="IV97" s="28"/>
      <c r="IW97" s="28"/>
      <c r="IX97" s="28"/>
      <c r="IY97" s="28"/>
      <c r="IZ97" s="28"/>
      <c r="JA97" s="28"/>
      <c r="JB97" s="28"/>
      <c r="JC97" s="28"/>
      <c r="JD97" s="28"/>
      <c r="JE97" s="28"/>
      <c r="JF97" s="28"/>
      <c r="JG97" s="28"/>
      <c r="JH97" s="28"/>
      <c r="JI97" s="28"/>
      <c r="JJ97" s="28"/>
      <c r="JK97" s="28"/>
      <c r="JL97" s="28"/>
      <c r="JM97" s="28"/>
      <c r="JN97" s="28"/>
      <c r="JO97" s="28"/>
      <c r="JP97" s="28"/>
      <c r="JQ97" s="28"/>
      <c r="JR97" s="28"/>
      <c r="JS97" s="28"/>
      <c r="JT97" s="28"/>
      <c r="JU97" s="28"/>
      <c r="JV97" s="28"/>
      <c r="JW97" s="28"/>
      <c r="JX97" s="28"/>
      <c r="JY97" s="28"/>
      <c r="JZ97" s="28"/>
      <c r="KA97" s="28"/>
      <c r="KB97" s="28"/>
      <c r="KC97" s="28"/>
      <c r="KD97" s="28"/>
      <c r="KE97" s="28"/>
      <c r="KF97" s="28"/>
      <c r="KG97" s="28"/>
      <c r="KH97" s="28"/>
      <c r="KI97" s="28"/>
      <c r="KJ97" s="28"/>
      <c r="KK97" s="28"/>
      <c r="KL97" s="28"/>
      <c r="KM97" s="28"/>
      <c r="KN97" s="28"/>
      <c r="KO97" s="28"/>
      <c r="KP97" s="28"/>
      <c r="KQ97" s="28"/>
      <c r="KR97" s="28"/>
      <c r="KS97" s="28"/>
      <c r="KT97" s="28"/>
      <c r="KU97" s="28"/>
      <c r="KV97" s="28"/>
      <c r="KW97" s="28"/>
      <c r="KX97" s="28"/>
      <c r="KY97" s="28"/>
      <c r="KZ97" s="28"/>
      <c r="LA97" s="28"/>
      <c r="LB97" s="28"/>
      <c r="LC97" s="28"/>
      <c r="LD97" s="28"/>
      <c r="LE97" s="28"/>
      <c r="LF97" s="28"/>
      <c r="LG97" s="28"/>
      <c r="LH97" s="28"/>
      <c r="LI97" s="28"/>
      <c r="LJ97" s="28"/>
      <c r="LK97" s="28"/>
      <c r="LL97" s="28"/>
      <c r="LM97" s="28"/>
      <c r="LN97" s="28"/>
      <c r="LO97" s="28"/>
      <c r="LP97" s="28"/>
      <c r="LQ97" s="28"/>
      <c r="LR97" s="28"/>
      <c r="LS97" s="28"/>
      <c r="LT97" s="28"/>
      <c r="LU97" s="28"/>
      <c r="LV97" s="28"/>
      <c r="LW97" s="28"/>
      <c r="LX97" s="28"/>
      <c r="LY97" s="28"/>
      <c r="LZ97" s="28"/>
      <c r="MA97" s="28"/>
      <c r="MB97" s="28"/>
      <c r="MC97" s="28"/>
      <c r="MD97" s="28"/>
      <c r="ME97" s="28"/>
      <c r="MF97" s="28"/>
      <c r="MG97" s="28"/>
      <c r="MH97" s="28"/>
      <c r="MI97" s="28"/>
      <c r="MJ97" s="28"/>
      <c r="MK97" s="28"/>
      <c r="ML97" s="28"/>
      <c r="MM97" s="28"/>
      <c r="MN97" s="28"/>
      <c r="MO97" s="28"/>
      <c r="MP97" s="28"/>
      <c r="MQ97" s="28"/>
      <c r="MR97" s="28"/>
      <c r="MS97" s="28"/>
      <c r="MT97" s="28"/>
      <c r="MU97" s="28"/>
      <c r="MV97" s="28"/>
      <c r="MW97" s="28"/>
      <c r="MX97" s="28"/>
      <c r="MY97" s="28"/>
      <c r="MZ97" s="28"/>
      <c r="NA97" s="28"/>
      <c r="NB97" s="28"/>
      <c r="NC97" s="28"/>
      <c r="ND97" s="28"/>
      <c r="NE97" s="28"/>
      <c r="NF97" s="28"/>
      <c r="NG97" s="28"/>
      <c r="NH97" s="28"/>
      <c r="NI97" s="28"/>
      <c r="NJ97" s="28"/>
      <c r="NK97" s="28"/>
      <c r="NL97" s="28"/>
      <c r="NM97" s="28"/>
      <c r="NN97" s="28"/>
      <c r="NO97" s="28"/>
      <c r="NP97" s="28"/>
      <c r="NQ97" s="28"/>
      <c r="NR97" s="28"/>
      <c r="NS97" s="28"/>
      <c r="NT97" s="28"/>
      <c r="NU97" s="28"/>
      <c r="NV97" s="28"/>
      <c r="NW97" s="28"/>
      <c r="NX97" s="28"/>
      <c r="NY97" s="28"/>
      <c r="NZ97" s="28"/>
      <c r="OA97" s="28"/>
      <c r="OB97" s="28"/>
      <c r="OC97" s="28"/>
      <c r="OD97" s="28"/>
      <c r="OE97" s="28"/>
      <c r="OF97" s="28"/>
      <c r="OG97" s="28"/>
      <c r="OH97" s="28"/>
      <c r="OI97" s="28"/>
      <c r="OJ97" s="28"/>
      <c r="OK97" s="28"/>
      <c r="OL97" s="28"/>
      <c r="OM97" s="28"/>
      <c r="ON97" s="28"/>
      <c r="OO97" s="28"/>
      <c r="OP97" s="28"/>
      <c r="OQ97" s="28"/>
      <c r="OR97" s="28"/>
      <c r="OS97" s="28"/>
      <c r="OT97" s="28"/>
      <c r="OU97" s="28"/>
      <c r="OV97" s="28"/>
      <c r="OW97" s="28"/>
      <c r="OX97" s="28"/>
      <c r="OY97" s="28"/>
      <c r="OZ97" s="28"/>
      <c r="PA97" s="28"/>
      <c r="PB97" s="28"/>
      <c r="PC97" s="28"/>
      <c r="PD97" s="28"/>
      <c r="PE97" s="28"/>
      <c r="PF97" s="28"/>
      <c r="PG97" s="28"/>
      <c r="PH97" s="28"/>
      <c r="PI97" s="28"/>
      <c r="PJ97" s="28"/>
      <c r="PK97" s="28"/>
      <c r="PL97" s="28"/>
      <c r="PM97" s="28"/>
      <c r="PN97" s="28"/>
      <c r="PO97" s="28"/>
      <c r="PP97" s="28"/>
      <c r="PQ97" s="28"/>
      <c r="PR97" s="28"/>
      <c r="PS97" s="28"/>
      <c r="PT97" s="28"/>
      <c r="PU97" s="28"/>
      <c r="PV97" s="28"/>
      <c r="PW97" s="28"/>
      <c r="PX97" s="28"/>
      <c r="PY97" s="28"/>
      <c r="PZ97" s="28"/>
      <c r="QA97" s="28"/>
      <c r="QB97" s="28"/>
      <c r="QC97" s="28"/>
      <c r="QD97" s="28"/>
      <c r="QE97" s="28"/>
      <c r="QF97" s="28"/>
      <c r="QG97" s="28"/>
      <c r="QH97" s="28"/>
      <c r="QI97" s="28"/>
      <c r="QJ97" s="28"/>
      <c r="QK97" s="28"/>
      <c r="QL97" s="28"/>
      <c r="QM97" s="28"/>
      <c r="QN97" s="28"/>
      <c r="QO97" s="28"/>
      <c r="QP97" s="28"/>
      <c r="QQ97" s="28"/>
      <c r="QR97" s="28"/>
      <c r="QS97" s="28"/>
      <c r="QT97" s="28"/>
      <c r="QU97" s="28"/>
      <c r="QV97" s="28"/>
      <c r="QW97" s="28"/>
      <c r="QX97" s="28"/>
      <c r="QY97" s="28"/>
      <c r="QZ97" s="28"/>
      <c r="RA97" s="28"/>
      <c r="RB97" s="28"/>
      <c r="RC97" s="28"/>
      <c r="RD97" s="28"/>
      <c r="RE97" s="28"/>
      <c r="RF97" s="28"/>
      <c r="RG97" s="28"/>
      <c r="RH97" s="28"/>
      <c r="RI97" s="28"/>
      <c r="RJ97" s="28"/>
      <c r="RK97" s="28"/>
      <c r="RL97" s="28"/>
      <c r="RM97" s="28"/>
      <c r="RN97" s="28"/>
      <c r="RO97" s="28"/>
      <c r="RP97" s="28"/>
      <c r="RQ97" s="28"/>
      <c r="RR97" s="28"/>
      <c r="RS97" s="28"/>
      <c r="RT97" s="28"/>
      <c r="RU97" s="28"/>
      <c r="RV97" s="28"/>
      <c r="RW97" s="28"/>
      <c r="RX97" s="28"/>
      <c r="RY97" s="28"/>
      <c r="RZ97" s="28"/>
      <c r="SA97" s="28"/>
      <c r="SB97" s="28"/>
      <c r="SC97" s="28"/>
      <c r="SD97" s="28"/>
      <c r="SE97" s="28"/>
      <c r="SF97" s="28"/>
      <c r="SG97" s="28"/>
      <c r="SH97" s="28"/>
      <c r="SI97" s="28"/>
      <c r="SJ97" s="28"/>
      <c r="SK97" s="28"/>
      <c r="SL97" s="28"/>
      <c r="SM97" s="28"/>
      <c r="SN97" s="28"/>
      <c r="SO97" s="28"/>
      <c r="SP97" s="28"/>
      <c r="SQ97" s="28"/>
      <c r="SR97" s="28"/>
      <c r="SS97" s="28"/>
      <c r="ST97" s="28"/>
      <c r="SU97" s="28"/>
      <c r="SV97" s="28"/>
      <c r="SW97" s="28"/>
      <c r="SX97" s="28"/>
      <c r="SY97" s="28"/>
      <c r="SZ97" s="28"/>
      <c r="TA97" s="28"/>
      <c r="TB97" s="28"/>
      <c r="TC97" s="28"/>
      <c r="TD97" s="28"/>
      <c r="TE97" s="28"/>
      <c r="TF97" s="28"/>
      <c r="TG97" s="28"/>
      <c r="TH97" s="28"/>
      <c r="TI97" s="28"/>
      <c r="TJ97" s="28"/>
      <c r="TK97" s="28"/>
      <c r="TL97" s="28"/>
      <c r="TM97" s="28"/>
      <c r="TN97" s="28"/>
      <c r="TO97" s="28"/>
      <c r="TP97" s="28"/>
      <c r="TQ97" s="28"/>
      <c r="TR97" s="28"/>
      <c r="TS97" s="28"/>
      <c r="TT97" s="28"/>
      <c r="TU97" s="28"/>
      <c r="TV97" s="28"/>
      <c r="TW97" s="28"/>
      <c r="TX97" s="28"/>
      <c r="TY97" s="28"/>
      <c r="TZ97" s="28"/>
      <c r="UA97" s="28"/>
      <c r="UB97" s="28"/>
      <c r="UC97" s="28"/>
      <c r="UD97" s="28"/>
      <c r="UE97" s="28"/>
      <c r="UF97" s="28"/>
      <c r="UG97" s="28"/>
      <c r="UH97" s="28"/>
      <c r="UI97" s="28"/>
      <c r="UJ97" s="28"/>
      <c r="UK97" s="28"/>
      <c r="UL97" s="28"/>
      <c r="UM97" s="28"/>
      <c r="UN97" s="28"/>
      <c r="UO97" s="28"/>
      <c r="UP97" s="28"/>
      <c r="UQ97" s="28"/>
      <c r="UR97" s="28"/>
      <c r="US97" s="28"/>
      <c r="UT97" s="28"/>
      <c r="UU97" s="28"/>
      <c r="UV97" s="28"/>
      <c r="UW97" s="28"/>
      <c r="UX97" s="28"/>
      <c r="UY97" s="28"/>
      <c r="UZ97" s="28"/>
      <c r="VA97" s="28"/>
      <c r="VB97" s="28"/>
      <c r="VC97" s="28"/>
      <c r="VD97" s="28"/>
      <c r="VE97" s="28"/>
      <c r="VF97" s="28"/>
      <c r="VG97" s="28"/>
      <c r="VH97" s="28"/>
      <c r="VI97" s="28"/>
      <c r="VJ97" s="28"/>
      <c r="VK97" s="28"/>
      <c r="VL97" s="28"/>
      <c r="VM97" s="28"/>
      <c r="VN97" s="28"/>
      <c r="VO97" s="28"/>
      <c r="VP97" s="28"/>
      <c r="VQ97" s="28"/>
      <c r="VR97" s="28"/>
      <c r="VS97" s="28"/>
      <c r="VT97" s="28"/>
      <c r="VU97" s="28"/>
      <c r="VV97" s="28"/>
      <c r="VW97" s="28"/>
      <c r="VX97" s="28"/>
      <c r="VY97" s="28"/>
      <c r="VZ97" s="28"/>
      <c r="WA97" s="28"/>
      <c r="WB97" s="28"/>
      <c r="WC97" s="28"/>
      <c r="WD97" s="28"/>
      <c r="WE97" s="28"/>
      <c r="WF97" s="28"/>
      <c r="WG97" s="28"/>
      <c r="WH97" s="28"/>
      <c r="WI97" s="28"/>
      <c r="WJ97" s="28"/>
      <c r="WK97" s="28"/>
      <c r="WL97" s="28"/>
      <c r="WM97" s="28"/>
      <c r="WN97" s="28"/>
      <c r="WO97" s="28"/>
      <c r="WP97" s="28"/>
      <c r="WQ97" s="28"/>
      <c r="WR97" s="28"/>
      <c r="WS97" s="28"/>
      <c r="WT97" s="28"/>
      <c r="WU97" s="28"/>
      <c r="WV97" s="28"/>
      <c r="WW97" s="28"/>
      <c r="WX97" s="28"/>
      <c r="WY97" s="28"/>
      <c r="WZ97" s="28"/>
      <c r="XA97" s="28"/>
      <c r="XB97" s="28"/>
      <c r="XC97" s="28"/>
      <c r="XD97" s="28"/>
      <c r="XE97" s="28"/>
      <c r="XF97" s="28"/>
      <c r="XG97" s="28"/>
      <c r="XH97" s="28"/>
      <c r="XI97" s="28"/>
      <c r="XJ97" s="28"/>
      <c r="XK97" s="28"/>
      <c r="XL97" s="28"/>
      <c r="XM97" s="28"/>
      <c r="XN97" s="28"/>
      <c r="XO97" s="28"/>
      <c r="XP97" s="28"/>
      <c r="XQ97" s="28"/>
      <c r="XR97" s="28"/>
      <c r="XS97" s="28"/>
      <c r="XT97" s="28"/>
      <c r="XU97" s="28"/>
      <c r="XV97" s="28"/>
      <c r="XW97" s="28"/>
      <c r="XX97" s="28"/>
      <c r="XY97" s="28"/>
      <c r="XZ97" s="28"/>
      <c r="YA97" s="28"/>
      <c r="YB97" s="28"/>
      <c r="YC97" s="28"/>
      <c r="YD97" s="28"/>
      <c r="YE97" s="28"/>
      <c r="YF97" s="28"/>
      <c r="YG97" s="28"/>
      <c r="YH97" s="28"/>
      <c r="YI97" s="28"/>
      <c r="YJ97" s="28"/>
      <c r="YK97" s="28"/>
      <c r="YL97" s="28"/>
      <c r="YM97" s="28"/>
      <c r="YN97" s="28"/>
      <c r="YO97" s="28"/>
      <c r="YP97" s="28"/>
      <c r="YQ97" s="28"/>
      <c r="YR97" s="28"/>
      <c r="YS97" s="28"/>
      <c r="YT97" s="28"/>
      <c r="YU97" s="28"/>
      <c r="YV97" s="28"/>
      <c r="YW97" s="28"/>
      <c r="YX97" s="28"/>
      <c r="YY97" s="28"/>
      <c r="YZ97" s="28"/>
      <c r="ZA97" s="28"/>
      <c r="ZB97" s="28"/>
      <c r="ZC97" s="28"/>
      <c r="ZD97" s="28"/>
      <c r="ZE97" s="28"/>
      <c r="ZF97" s="28"/>
      <c r="ZG97" s="28"/>
      <c r="ZH97" s="28"/>
      <c r="ZI97" s="28"/>
      <c r="ZJ97" s="28"/>
      <c r="ZK97" s="28"/>
      <c r="ZL97" s="28"/>
      <c r="ZM97" s="28"/>
      <c r="ZN97" s="28"/>
      <c r="ZO97" s="28"/>
      <c r="ZP97" s="28"/>
      <c r="ZQ97" s="28"/>
      <c r="ZR97" s="28"/>
      <c r="ZS97" s="28"/>
      <c r="ZT97" s="28"/>
      <c r="ZU97" s="28"/>
      <c r="ZV97" s="28"/>
      <c r="ZW97" s="28"/>
      <c r="ZX97" s="28"/>
      <c r="ZY97" s="28"/>
      <c r="ZZ97" s="28"/>
      <c r="AAA97" s="28"/>
      <c r="AAB97" s="28"/>
      <c r="AAC97" s="28"/>
      <c r="AAD97" s="28"/>
      <c r="AAE97" s="28"/>
      <c r="AAF97" s="28"/>
      <c r="AAG97" s="28"/>
      <c r="AAH97" s="28"/>
      <c r="AAI97" s="28"/>
      <c r="AAJ97" s="28"/>
      <c r="AAK97" s="28"/>
      <c r="AAL97" s="28"/>
      <c r="AAM97" s="28"/>
      <c r="AAN97" s="28"/>
      <c r="AAO97" s="28"/>
      <c r="AAP97" s="28"/>
      <c r="AAQ97" s="28"/>
      <c r="AAR97" s="28"/>
      <c r="AAS97" s="28"/>
      <c r="AAT97" s="28"/>
      <c r="AAU97" s="28"/>
      <c r="AAV97" s="28"/>
      <c r="AAW97" s="28"/>
      <c r="AAX97" s="28"/>
      <c r="AAY97" s="28"/>
      <c r="AAZ97" s="28"/>
      <c r="ABA97" s="28"/>
      <c r="ABB97" s="28"/>
      <c r="ABC97" s="28"/>
      <c r="ABD97" s="28"/>
      <c r="ABE97" s="28"/>
      <c r="ABF97" s="28"/>
      <c r="ABG97" s="28"/>
      <c r="ABH97" s="28"/>
      <c r="ABI97" s="28"/>
      <c r="ABJ97" s="28"/>
      <c r="ABK97" s="28"/>
      <c r="ABL97" s="28"/>
      <c r="ABM97" s="28"/>
      <c r="ABN97" s="28"/>
      <c r="ABO97" s="28"/>
      <c r="ABP97" s="28"/>
      <c r="ABQ97" s="28"/>
      <c r="ABR97" s="28"/>
      <c r="ABS97" s="28"/>
      <c r="ABT97" s="28"/>
      <c r="ABU97" s="28"/>
      <c r="ABV97" s="28"/>
      <c r="ABW97" s="28"/>
      <c r="ABX97" s="28"/>
      <c r="ABY97" s="28"/>
      <c r="ABZ97" s="28"/>
      <c r="ACA97" s="28"/>
      <c r="ACB97" s="28"/>
      <c r="ACC97" s="28"/>
      <c r="ACD97" s="28"/>
      <c r="ACE97" s="28"/>
      <c r="ACF97" s="28"/>
      <c r="ACG97" s="28"/>
      <c r="ACH97" s="28"/>
      <c r="ACI97" s="28"/>
      <c r="ACJ97" s="28"/>
      <c r="ACK97" s="28"/>
      <c r="ACL97" s="28"/>
      <c r="ACM97" s="28"/>
      <c r="ACN97" s="28"/>
      <c r="ACO97" s="28"/>
      <c r="ACP97" s="28"/>
      <c r="ACQ97" s="28"/>
      <c r="ACR97" s="28"/>
      <c r="ACS97" s="28"/>
      <c r="ACT97" s="28"/>
      <c r="ACU97" s="28"/>
      <c r="ACV97" s="28"/>
      <c r="ACW97" s="28"/>
      <c r="ACX97" s="28"/>
      <c r="ACY97" s="28"/>
      <c r="ACZ97" s="28"/>
      <c r="ADA97" s="28"/>
      <c r="ADB97" s="28"/>
      <c r="ADC97" s="28"/>
      <c r="ADD97" s="28"/>
      <c r="ADE97" s="28"/>
      <c r="ADF97" s="28"/>
      <c r="ADG97" s="28"/>
      <c r="ADH97" s="28"/>
      <c r="ADI97" s="28"/>
      <c r="ADJ97" s="28"/>
      <c r="ADK97" s="28"/>
      <c r="ADL97" s="28"/>
      <c r="ADM97" s="28"/>
      <c r="ADN97" s="28"/>
      <c r="ADO97" s="28"/>
      <c r="ADP97" s="28"/>
      <c r="ADQ97" s="28"/>
      <c r="ADR97" s="28"/>
      <c r="ADS97" s="28"/>
      <c r="ADT97" s="28"/>
      <c r="ADU97" s="28"/>
      <c r="ADV97" s="28"/>
      <c r="ADW97" s="28"/>
      <c r="ADX97" s="28"/>
      <c r="ADY97" s="28"/>
      <c r="ADZ97" s="28"/>
      <c r="AEA97" s="28"/>
      <c r="AEB97" s="28"/>
      <c r="AEC97" s="28"/>
      <c r="AED97" s="28"/>
      <c r="AEE97" s="28"/>
      <c r="AEF97" s="28"/>
      <c r="AEG97" s="28"/>
      <c r="AEH97" s="28"/>
      <c r="AEI97" s="28"/>
      <c r="AEJ97" s="28"/>
      <c r="AEK97" s="28"/>
      <c r="AEL97" s="28"/>
      <c r="AEM97" s="28"/>
      <c r="AEN97" s="28"/>
      <c r="AEO97" s="28"/>
      <c r="AEP97" s="28"/>
      <c r="AEQ97" s="28"/>
      <c r="AER97" s="28"/>
      <c r="AES97" s="28"/>
      <c r="AET97" s="28"/>
      <c r="AEU97" s="28"/>
      <c r="AEV97" s="28"/>
      <c r="AEW97" s="28"/>
      <c r="AEX97" s="28"/>
      <c r="AEY97" s="28"/>
      <c r="AEZ97" s="28"/>
      <c r="AFA97" s="28"/>
      <c r="AFB97" s="28"/>
      <c r="AFC97" s="28"/>
      <c r="AFD97" s="28"/>
      <c r="AFE97" s="28"/>
      <c r="AFF97" s="28"/>
      <c r="AFG97" s="28"/>
      <c r="AFH97" s="28"/>
      <c r="AFI97" s="28"/>
      <c r="AFJ97" s="28"/>
      <c r="AFK97" s="28"/>
      <c r="AFL97" s="28"/>
      <c r="AFM97" s="28"/>
      <c r="AFN97" s="28"/>
      <c r="AFO97" s="28"/>
    </row>
    <row r="98" spans="1:847" ht="31.05" customHeight="1">
      <c r="A98" s="457"/>
      <c r="B98" s="44"/>
      <c r="C98" s="472" t="s">
        <v>52</v>
      </c>
      <c r="D98" s="349"/>
      <c r="E98" s="473" t="b">
        <v>0</v>
      </c>
      <c r="F98" s="626">
        <f t="shared" si="24"/>
        <v>0</v>
      </c>
      <c r="G98" s="626">
        <f t="shared" si="25"/>
        <v>0</v>
      </c>
      <c r="H98" s="44" t="s">
        <v>453</v>
      </c>
      <c r="I98" s="560">
        <v>100</v>
      </c>
      <c r="J98" s="462" t="s">
        <v>334</v>
      </c>
      <c r="K98" s="463">
        <f t="shared" si="26"/>
        <v>0</v>
      </c>
      <c r="L98" s="464" t="str">
        <f t="shared" si="27"/>
        <v/>
      </c>
      <c r="M98" s="337">
        <v>21.9</v>
      </c>
      <c r="N98" s="256" t="s">
        <v>142</v>
      </c>
      <c r="O98" s="256">
        <f>(G96/5.68)*M98*G98</f>
        <v>0</v>
      </c>
      <c r="P98" s="288" t="s">
        <v>169</v>
      </c>
      <c r="Q98" s="256">
        <v>34.43</v>
      </c>
      <c r="R98" s="256" t="s">
        <v>142</v>
      </c>
      <c r="S98" s="256">
        <f>(G96/5.68)*Q98*G98</f>
        <v>0</v>
      </c>
      <c r="T98" s="289" t="s">
        <v>145</v>
      </c>
      <c r="U98" s="256"/>
      <c r="V98" s="256"/>
      <c r="W98" s="256"/>
      <c r="X98" s="256"/>
      <c r="Y98" s="256">
        <f>(O98+S98)/2</f>
        <v>0</v>
      </c>
      <c r="Z98" s="256"/>
      <c r="AA98" s="256">
        <f t="shared" si="29"/>
        <v>0</v>
      </c>
    </row>
    <row r="99" spans="1:847" s="6" customFormat="1" ht="31.05" customHeight="1">
      <c r="A99" s="437"/>
      <c r="B99" s="354"/>
      <c r="C99" s="480" t="s">
        <v>53</v>
      </c>
      <c r="D99" s="482"/>
      <c r="E99" s="481" t="b">
        <v>0</v>
      </c>
      <c r="F99" s="629">
        <f t="shared" si="24"/>
        <v>0</v>
      </c>
      <c r="G99" s="629">
        <f t="shared" si="25"/>
        <v>0</v>
      </c>
      <c r="H99" s="35" t="s">
        <v>453</v>
      </c>
      <c r="I99" s="560">
        <v>100</v>
      </c>
      <c r="J99" s="467" t="s">
        <v>334</v>
      </c>
      <c r="K99" s="514">
        <f t="shared" si="26"/>
        <v>0</v>
      </c>
      <c r="L99" s="519" t="str">
        <f t="shared" si="27"/>
        <v/>
      </c>
      <c r="M99" s="618">
        <v>2.63</v>
      </c>
      <c r="N99" s="262" t="s">
        <v>142</v>
      </c>
      <c r="O99" s="256">
        <f>(G96/5.68)*M99*G99</f>
        <v>0</v>
      </c>
      <c r="P99" s="288" t="s">
        <v>146</v>
      </c>
      <c r="Q99" s="262"/>
      <c r="R99" s="262"/>
      <c r="S99" s="262"/>
      <c r="T99" s="263"/>
      <c r="U99" s="262"/>
      <c r="V99" s="262"/>
      <c r="W99" s="262"/>
      <c r="X99" s="262"/>
      <c r="Y99" s="256">
        <f t="shared" si="28"/>
        <v>0</v>
      </c>
      <c r="Z99" s="262"/>
      <c r="AA99" s="256">
        <f t="shared" si="29"/>
        <v>0</v>
      </c>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c r="GP99" s="28"/>
      <c r="GQ99" s="28"/>
      <c r="GR99" s="28"/>
      <c r="GS99" s="28"/>
      <c r="GT99" s="28"/>
      <c r="GU99" s="28"/>
      <c r="GV99" s="28"/>
      <c r="GW99" s="28"/>
      <c r="GX99" s="28"/>
      <c r="GY99" s="28"/>
      <c r="GZ99" s="28"/>
      <c r="HA99" s="28"/>
      <c r="HB99" s="28"/>
      <c r="HC99" s="28"/>
      <c r="HD99" s="28"/>
      <c r="HE99" s="28"/>
      <c r="HF99" s="28"/>
      <c r="HG99" s="28"/>
      <c r="HH99" s="28"/>
      <c r="HI99" s="28"/>
      <c r="HJ99" s="28"/>
      <c r="HK99" s="28"/>
      <c r="HL99" s="28"/>
      <c r="HM99" s="28"/>
      <c r="HN99" s="28"/>
      <c r="HO99" s="28"/>
      <c r="HP99" s="28"/>
      <c r="HQ99" s="28"/>
      <c r="HR99" s="28"/>
      <c r="HS99" s="28"/>
      <c r="HT99" s="28"/>
      <c r="HU99" s="28"/>
      <c r="HV99" s="28"/>
      <c r="HW99" s="28"/>
      <c r="HX99" s="28"/>
      <c r="HY99" s="28"/>
      <c r="HZ99" s="28"/>
      <c r="IA99" s="28"/>
      <c r="IB99" s="28"/>
      <c r="IC99" s="28"/>
      <c r="ID99" s="28"/>
      <c r="IE99" s="28"/>
      <c r="IF99" s="28"/>
      <c r="IG99" s="28"/>
      <c r="IH99" s="28"/>
      <c r="II99" s="28"/>
      <c r="IJ99" s="28"/>
      <c r="IK99" s="28"/>
      <c r="IL99" s="28"/>
      <c r="IM99" s="28"/>
      <c r="IN99" s="28"/>
      <c r="IO99" s="28"/>
      <c r="IP99" s="28"/>
      <c r="IQ99" s="28"/>
      <c r="IR99" s="28"/>
      <c r="IS99" s="28"/>
      <c r="IT99" s="28"/>
      <c r="IU99" s="28"/>
      <c r="IV99" s="28"/>
      <c r="IW99" s="28"/>
      <c r="IX99" s="28"/>
      <c r="IY99" s="28"/>
      <c r="IZ99" s="28"/>
      <c r="JA99" s="28"/>
      <c r="JB99" s="28"/>
      <c r="JC99" s="28"/>
      <c r="JD99" s="28"/>
      <c r="JE99" s="28"/>
      <c r="JF99" s="28"/>
      <c r="JG99" s="28"/>
      <c r="JH99" s="28"/>
      <c r="JI99" s="28"/>
      <c r="JJ99" s="28"/>
      <c r="JK99" s="28"/>
      <c r="JL99" s="28"/>
      <c r="JM99" s="28"/>
      <c r="JN99" s="28"/>
      <c r="JO99" s="28"/>
      <c r="JP99" s="28"/>
      <c r="JQ99" s="28"/>
      <c r="JR99" s="28"/>
      <c r="JS99" s="28"/>
      <c r="JT99" s="28"/>
      <c r="JU99" s="28"/>
      <c r="JV99" s="28"/>
      <c r="JW99" s="28"/>
      <c r="JX99" s="28"/>
      <c r="JY99" s="28"/>
      <c r="JZ99" s="28"/>
      <c r="KA99" s="28"/>
      <c r="KB99" s="28"/>
      <c r="KC99" s="28"/>
      <c r="KD99" s="28"/>
      <c r="KE99" s="28"/>
      <c r="KF99" s="28"/>
      <c r="KG99" s="28"/>
      <c r="KH99" s="28"/>
      <c r="KI99" s="28"/>
      <c r="KJ99" s="28"/>
      <c r="KK99" s="28"/>
      <c r="KL99" s="28"/>
      <c r="KM99" s="28"/>
      <c r="KN99" s="28"/>
      <c r="KO99" s="28"/>
      <c r="KP99" s="28"/>
      <c r="KQ99" s="28"/>
      <c r="KR99" s="28"/>
      <c r="KS99" s="28"/>
      <c r="KT99" s="28"/>
      <c r="KU99" s="28"/>
      <c r="KV99" s="28"/>
      <c r="KW99" s="28"/>
      <c r="KX99" s="28"/>
      <c r="KY99" s="28"/>
      <c r="KZ99" s="28"/>
      <c r="LA99" s="28"/>
      <c r="LB99" s="28"/>
      <c r="LC99" s="28"/>
      <c r="LD99" s="28"/>
      <c r="LE99" s="28"/>
      <c r="LF99" s="28"/>
      <c r="LG99" s="28"/>
      <c r="LH99" s="28"/>
      <c r="LI99" s="28"/>
      <c r="LJ99" s="28"/>
      <c r="LK99" s="28"/>
      <c r="LL99" s="28"/>
      <c r="LM99" s="28"/>
      <c r="LN99" s="28"/>
      <c r="LO99" s="28"/>
      <c r="LP99" s="28"/>
      <c r="LQ99" s="28"/>
      <c r="LR99" s="28"/>
      <c r="LS99" s="28"/>
      <c r="LT99" s="28"/>
      <c r="LU99" s="28"/>
      <c r="LV99" s="28"/>
      <c r="LW99" s="28"/>
      <c r="LX99" s="28"/>
      <c r="LY99" s="28"/>
      <c r="LZ99" s="28"/>
      <c r="MA99" s="28"/>
      <c r="MB99" s="28"/>
      <c r="MC99" s="28"/>
      <c r="MD99" s="28"/>
      <c r="ME99" s="28"/>
      <c r="MF99" s="28"/>
      <c r="MG99" s="28"/>
      <c r="MH99" s="28"/>
      <c r="MI99" s="28"/>
      <c r="MJ99" s="28"/>
      <c r="MK99" s="28"/>
      <c r="ML99" s="28"/>
      <c r="MM99" s="28"/>
      <c r="MN99" s="28"/>
      <c r="MO99" s="28"/>
      <c r="MP99" s="28"/>
      <c r="MQ99" s="28"/>
      <c r="MR99" s="28"/>
      <c r="MS99" s="28"/>
      <c r="MT99" s="28"/>
      <c r="MU99" s="28"/>
      <c r="MV99" s="28"/>
      <c r="MW99" s="28"/>
      <c r="MX99" s="28"/>
      <c r="MY99" s="28"/>
      <c r="MZ99" s="28"/>
      <c r="NA99" s="28"/>
      <c r="NB99" s="28"/>
      <c r="NC99" s="28"/>
      <c r="ND99" s="28"/>
      <c r="NE99" s="28"/>
      <c r="NF99" s="28"/>
      <c r="NG99" s="28"/>
      <c r="NH99" s="28"/>
      <c r="NI99" s="28"/>
      <c r="NJ99" s="28"/>
      <c r="NK99" s="28"/>
      <c r="NL99" s="28"/>
      <c r="NM99" s="28"/>
      <c r="NN99" s="28"/>
      <c r="NO99" s="28"/>
      <c r="NP99" s="28"/>
      <c r="NQ99" s="28"/>
      <c r="NR99" s="28"/>
      <c r="NS99" s="28"/>
      <c r="NT99" s="28"/>
      <c r="NU99" s="28"/>
      <c r="NV99" s="28"/>
      <c r="NW99" s="28"/>
      <c r="NX99" s="28"/>
      <c r="NY99" s="28"/>
      <c r="NZ99" s="28"/>
      <c r="OA99" s="28"/>
      <c r="OB99" s="28"/>
      <c r="OC99" s="28"/>
      <c r="OD99" s="28"/>
      <c r="OE99" s="28"/>
      <c r="OF99" s="28"/>
      <c r="OG99" s="28"/>
      <c r="OH99" s="28"/>
      <c r="OI99" s="28"/>
      <c r="OJ99" s="28"/>
      <c r="OK99" s="28"/>
      <c r="OL99" s="28"/>
      <c r="OM99" s="28"/>
      <c r="ON99" s="28"/>
      <c r="OO99" s="28"/>
      <c r="OP99" s="28"/>
      <c r="OQ99" s="28"/>
      <c r="OR99" s="28"/>
      <c r="OS99" s="28"/>
      <c r="OT99" s="28"/>
      <c r="OU99" s="28"/>
      <c r="OV99" s="28"/>
      <c r="OW99" s="28"/>
      <c r="OX99" s="28"/>
      <c r="OY99" s="28"/>
      <c r="OZ99" s="28"/>
      <c r="PA99" s="28"/>
      <c r="PB99" s="28"/>
      <c r="PC99" s="28"/>
      <c r="PD99" s="28"/>
      <c r="PE99" s="28"/>
      <c r="PF99" s="28"/>
      <c r="PG99" s="28"/>
      <c r="PH99" s="28"/>
      <c r="PI99" s="28"/>
      <c r="PJ99" s="28"/>
      <c r="PK99" s="28"/>
      <c r="PL99" s="28"/>
      <c r="PM99" s="28"/>
      <c r="PN99" s="28"/>
      <c r="PO99" s="28"/>
      <c r="PP99" s="28"/>
      <c r="PQ99" s="28"/>
      <c r="PR99" s="28"/>
      <c r="PS99" s="28"/>
      <c r="PT99" s="28"/>
      <c r="PU99" s="28"/>
      <c r="PV99" s="28"/>
      <c r="PW99" s="28"/>
      <c r="PX99" s="28"/>
      <c r="PY99" s="28"/>
      <c r="PZ99" s="28"/>
      <c r="QA99" s="28"/>
      <c r="QB99" s="28"/>
      <c r="QC99" s="28"/>
      <c r="QD99" s="28"/>
      <c r="QE99" s="28"/>
      <c r="QF99" s="28"/>
      <c r="QG99" s="28"/>
      <c r="QH99" s="28"/>
      <c r="QI99" s="28"/>
      <c r="QJ99" s="28"/>
      <c r="QK99" s="28"/>
      <c r="QL99" s="28"/>
      <c r="QM99" s="28"/>
      <c r="QN99" s="28"/>
      <c r="QO99" s="28"/>
      <c r="QP99" s="28"/>
      <c r="QQ99" s="28"/>
      <c r="QR99" s="28"/>
      <c r="QS99" s="28"/>
      <c r="QT99" s="28"/>
      <c r="QU99" s="28"/>
      <c r="QV99" s="28"/>
      <c r="QW99" s="28"/>
      <c r="QX99" s="28"/>
      <c r="QY99" s="28"/>
      <c r="QZ99" s="28"/>
      <c r="RA99" s="28"/>
      <c r="RB99" s="28"/>
      <c r="RC99" s="28"/>
      <c r="RD99" s="28"/>
      <c r="RE99" s="28"/>
      <c r="RF99" s="28"/>
      <c r="RG99" s="28"/>
      <c r="RH99" s="28"/>
      <c r="RI99" s="28"/>
      <c r="RJ99" s="28"/>
      <c r="RK99" s="28"/>
      <c r="RL99" s="28"/>
      <c r="RM99" s="28"/>
      <c r="RN99" s="28"/>
      <c r="RO99" s="28"/>
      <c r="RP99" s="28"/>
      <c r="RQ99" s="28"/>
      <c r="RR99" s="28"/>
      <c r="RS99" s="28"/>
      <c r="RT99" s="28"/>
      <c r="RU99" s="28"/>
      <c r="RV99" s="28"/>
      <c r="RW99" s="28"/>
      <c r="RX99" s="28"/>
      <c r="RY99" s="28"/>
      <c r="RZ99" s="28"/>
      <c r="SA99" s="28"/>
      <c r="SB99" s="28"/>
      <c r="SC99" s="28"/>
      <c r="SD99" s="28"/>
      <c r="SE99" s="28"/>
      <c r="SF99" s="28"/>
      <c r="SG99" s="28"/>
      <c r="SH99" s="28"/>
      <c r="SI99" s="28"/>
      <c r="SJ99" s="28"/>
      <c r="SK99" s="28"/>
      <c r="SL99" s="28"/>
      <c r="SM99" s="28"/>
      <c r="SN99" s="28"/>
      <c r="SO99" s="28"/>
      <c r="SP99" s="28"/>
      <c r="SQ99" s="28"/>
      <c r="SR99" s="28"/>
      <c r="SS99" s="28"/>
      <c r="ST99" s="28"/>
      <c r="SU99" s="28"/>
      <c r="SV99" s="28"/>
      <c r="SW99" s="28"/>
      <c r="SX99" s="28"/>
      <c r="SY99" s="28"/>
      <c r="SZ99" s="28"/>
      <c r="TA99" s="28"/>
      <c r="TB99" s="28"/>
      <c r="TC99" s="28"/>
      <c r="TD99" s="28"/>
      <c r="TE99" s="28"/>
      <c r="TF99" s="28"/>
      <c r="TG99" s="28"/>
      <c r="TH99" s="28"/>
      <c r="TI99" s="28"/>
      <c r="TJ99" s="28"/>
      <c r="TK99" s="28"/>
      <c r="TL99" s="28"/>
      <c r="TM99" s="28"/>
      <c r="TN99" s="28"/>
      <c r="TO99" s="28"/>
      <c r="TP99" s="28"/>
      <c r="TQ99" s="28"/>
      <c r="TR99" s="28"/>
      <c r="TS99" s="28"/>
      <c r="TT99" s="28"/>
      <c r="TU99" s="28"/>
      <c r="TV99" s="28"/>
      <c r="TW99" s="28"/>
      <c r="TX99" s="28"/>
      <c r="TY99" s="28"/>
      <c r="TZ99" s="28"/>
      <c r="UA99" s="28"/>
      <c r="UB99" s="28"/>
      <c r="UC99" s="28"/>
      <c r="UD99" s="28"/>
      <c r="UE99" s="28"/>
      <c r="UF99" s="28"/>
      <c r="UG99" s="28"/>
      <c r="UH99" s="28"/>
      <c r="UI99" s="28"/>
      <c r="UJ99" s="28"/>
      <c r="UK99" s="28"/>
      <c r="UL99" s="28"/>
      <c r="UM99" s="28"/>
      <c r="UN99" s="28"/>
      <c r="UO99" s="28"/>
      <c r="UP99" s="28"/>
      <c r="UQ99" s="28"/>
      <c r="UR99" s="28"/>
      <c r="US99" s="28"/>
      <c r="UT99" s="28"/>
      <c r="UU99" s="28"/>
      <c r="UV99" s="28"/>
      <c r="UW99" s="28"/>
      <c r="UX99" s="28"/>
      <c r="UY99" s="28"/>
      <c r="UZ99" s="28"/>
      <c r="VA99" s="28"/>
      <c r="VB99" s="28"/>
      <c r="VC99" s="28"/>
      <c r="VD99" s="28"/>
      <c r="VE99" s="28"/>
      <c r="VF99" s="28"/>
      <c r="VG99" s="28"/>
      <c r="VH99" s="28"/>
      <c r="VI99" s="28"/>
      <c r="VJ99" s="28"/>
      <c r="VK99" s="28"/>
      <c r="VL99" s="28"/>
      <c r="VM99" s="28"/>
      <c r="VN99" s="28"/>
      <c r="VO99" s="28"/>
      <c r="VP99" s="28"/>
      <c r="VQ99" s="28"/>
      <c r="VR99" s="28"/>
      <c r="VS99" s="28"/>
      <c r="VT99" s="28"/>
      <c r="VU99" s="28"/>
      <c r="VV99" s="28"/>
      <c r="VW99" s="28"/>
      <c r="VX99" s="28"/>
      <c r="VY99" s="28"/>
      <c r="VZ99" s="28"/>
      <c r="WA99" s="28"/>
      <c r="WB99" s="28"/>
      <c r="WC99" s="28"/>
      <c r="WD99" s="28"/>
      <c r="WE99" s="28"/>
      <c r="WF99" s="28"/>
      <c r="WG99" s="28"/>
      <c r="WH99" s="28"/>
      <c r="WI99" s="28"/>
      <c r="WJ99" s="28"/>
      <c r="WK99" s="28"/>
      <c r="WL99" s="28"/>
      <c r="WM99" s="28"/>
      <c r="WN99" s="28"/>
      <c r="WO99" s="28"/>
      <c r="WP99" s="28"/>
      <c r="WQ99" s="28"/>
      <c r="WR99" s="28"/>
      <c r="WS99" s="28"/>
      <c r="WT99" s="28"/>
      <c r="WU99" s="28"/>
      <c r="WV99" s="28"/>
      <c r="WW99" s="28"/>
      <c r="WX99" s="28"/>
      <c r="WY99" s="28"/>
      <c r="WZ99" s="28"/>
      <c r="XA99" s="28"/>
      <c r="XB99" s="28"/>
      <c r="XC99" s="28"/>
      <c r="XD99" s="28"/>
      <c r="XE99" s="28"/>
      <c r="XF99" s="28"/>
      <c r="XG99" s="28"/>
      <c r="XH99" s="28"/>
      <c r="XI99" s="28"/>
      <c r="XJ99" s="28"/>
      <c r="XK99" s="28"/>
      <c r="XL99" s="28"/>
      <c r="XM99" s="28"/>
      <c r="XN99" s="28"/>
      <c r="XO99" s="28"/>
      <c r="XP99" s="28"/>
      <c r="XQ99" s="28"/>
      <c r="XR99" s="28"/>
      <c r="XS99" s="28"/>
      <c r="XT99" s="28"/>
      <c r="XU99" s="28"/>
      <c r="XV99" s="28"/>
      <c r="XW99" s="28"/>
      <c r="XX99" s="28"/>
      <c r="XY99" s="28"/>
      <c r="XZ99" s="28"/>
      <c r="YA99" s="28"/>
      <c r="YB99" s="28"/>
      <c r="YC99" s="28"/>
      <c r="YD99" s="28"/>
      <c r="YE99" s="28"/>
      <c r="YF99" s="28"/>
      <c r="YG99" s="28"/>
      <c r="YH99" s="28"/>
      <c r="YI99" s="28"/>
      <c r="YJ99" s="28"/>
      <c r="YK99" s="28"/>
      <c r="YL99" s="28"/>
      <c r="YM99" s="28"/>
      <c r="YN99" s="28"/>
      <c r="YO99" s="28"/>
      <c r="YP99" s="28"/>
      <c r="YQ99" s="28"/>
      <c r="YR99" s="28"/>
      <c r="YS99" s="28"/>
      <c r="YT99" s="28"/>
      <c r="YU99" s="28"/>
      <c r="YV99" s="28"/>
      <c r="YW99" s="28"/>
      <c r="YX99" s="28"/>
      <c r="YY99" s="28"/>
      <c r="YZ99" s="28"/>
      <c r="ZA99" s="28"/>
      <c r="ZB99" s="28"/>
      <c r="ZC99" s="28"/>
      <c r="ZD99" s="28"/>
      <c r="ZE99" s="28"/>
      <c r="ZF99" s="28"/>
      <c r="ZG99" s="28"/>
      <c r="ZH99" s="28"/>
      <c r="ZI99" s="28"/>
      <c r="ZJ99" s="28"/>
      <c r="ZK99" s="28"/>
      <c r="ZL99" s="28"/>
      <c r="ZM99" s="28"/>
      <c r="ZN99" s="28"/>
      <c r="ZO99" s="28"/>
      <c r="ZP99" s="28"/>
      <c r="ZQ99" s="28"/>
      <c r="ZR99" s="28"/>
      <c r="ZS99" s="28"/>
      <c r="ZT99" s="28"/>
      <c r="ZU99" s="28"/>
      <c r="ZV99" s="28"/>
      <c r="ZW99" s="28"/>
      <c r="ZX99" s="28"/>
      <c r="ZY99" s="28"/>
      <c r="ZZ99" s="28"/>
      <c r="AAA99" s="28"/>
      <c r="AAB99" s="28"/>
      <c r="AAC99" s="28"/>
      <c r="AAD99" s="28"/>
      <c r="AAE99" s="28"/>
      <c r="AAF99" s="28"/>
      <c r="AAG99" s="28"/>
      <c r="AAH99" s="28"/>
      <c r="AAI99" s="28"/>
      <c r="AAJ99" s="28"/>
      <c r="AAK99" s="28"/>
      <c r="AAL99" s="28"/>
      <c r="AAM99" s="28"/>
      <c r="AAN99" s="28"/>
      <c r="AAO99" s="28"/>
      <c r="AAP99" s="28"/>
      <c r="AAQ99" s="28"/>
      <c r="AAR99" s="28"/>
      <c r="AAS99" s="28"/>
      <c r="AAT99" s="28"/>
      <c r="AAU99" s="28"/>
      <c r="AAV99" s="28"/>
      <c r="AAW99" s="28"/>
      <c r="AAX99" s="28"/>
      <c r="AAY99" s="28"/>
      <c r="AAZ99" s="28"/>
      <c r="ABA99" s="28"/>
      <c r="ABB99" s="28"/>
      <c r="ABC99" s="28"/>
      <c r="ABD99" s="28"/>
      <c r="ABE99" s="28"/>
      <c r="ABF99" s="28"/>
      <c r="ABG99" s="28"/>
      <c r="ABH99" s="28"/>
      <c r="ABI99" s="28"/>
      <c r="ABJ99" s="28"/>
      <c r="ABK99" s="28"/>
      <c r="ABL99" s="28"/>
      <c r="ABM99" s="28"/>
      <c r="ABN99" s="28"/>
      <c r="ABO99" s="28"/>
      <c r="ABP99" s="28"/>
      <c r="ABQ99" s="28"/>
      <c r="ABR99" s="28"/>
      <c r="ABS99" s="28"/>
      <c r="ABT99" s="28"/>
      <c r="ABU99" s="28"/>
      <c r="ABV99" s="28"/>
      <c r="ABW99" s="28"/>
      <c r="ABX99" s="28"/>
      <c r="ABY99" s="28"/>
      <c r="ABZ99" s="28"/>
      <c r="ACA99" s="28"/>
      <c r="ACB99" s="28"/>
      <c r="ACC99" s="28"/>
      <c r="ACD99" s="28"/>
      <c r="ACE99" s="28"/>
      <c r="ACF99" s="28"/>
      <c r="ACG99" s="28"/>
      <c r="ACH99" s="28"/>
      <c r="ACI99" s="28"/>
      <c r="ACJ99" s="28"/>
      <c r="ACK99" s="28"/>
      <c r="ACL99" s="28"/>
      <c r="ACM99" s="28"/>
      <c r="ACN99" s="28"/>
      <c r="ACO99" s="28"/>
      <c r="ACP99" s="28"/>
      <c r="ACQ99" s="28"/>
      <c r="ACR99" s="28"/>
      <c r="ACS99" s="28"/>
      <c r="ACT99" s="28"/>
      <c r="ACU99" s="28"/>
      <c r="ACV99" s="28"/>
      <c r="ACW99" s="28"/>
      <c r="ACX99" s="28"/>
      <c r="ACY99" s="28"/>
      <c r="ACZ99" s="28"/>
      <c r="ADA99" s="28"/>
      <c r="ADB99" s="28"/>
      <c r="ADC99" s="28"/>
      <c r="ADD99" s="28"/>
      <c r="ADE99" s="28"/>
      <c r="ADF99" s="28"/>
      <c r="ADG99" s="28"/>
      <c r="ADH99" s="28"/>
      <c r="ADI99" s="28"/>
      <c r="ADJ99" s="28"/>
      <c r="ADK99" s="28"/>
      <c r="ADL99" s="28"/>
      <c r="ADM99" s="28"/>
      <c r="ADN99" s="28"/>
      <c r="ADO99" s="28"/>
      <c r="ADP99" s="28"/>
      <c r="ADQ99" s="28"/>
      <c r="ADR99" s="28"/>
      <c r="ADS99" s="28"/>
      <c r="ADT99" s="28"/>
      <c r="ADU99" s="28"/>
      <c r="ADV99" s="28"/>
      <c r="ADW99" s="28"/>
      <c r="ADX99" s="28"/>
      <c r="ADY99" s="28"/>
      <c r="ADZ99" s="28"/>
      <c r="AEA99" s="28"/>
      <c r="AEB99" s="28"/>
      <c r="AEC99" s="28"/>
      <c r="AED99" s="28"/>
      <c r="AEE99" s="28"/>
      <c r="AEF99" s="28"/>
      <c r="AEG99" s="28"/>
      <c r="AEH99" s="28"/>
      <c r="AEI99" s="28"/>
      <c r="AEJ99" s="28"/>
      <c r="AEK99" s="28"/>
      <c r="AEL99" s="28"/>
      <c r="AEM99" s="28"/>
      <c r="AEN99" s="28"/>
      <c r="AEO99" s="28"/>
      <c r="AEP99" s="28"/>
      <c r="AEQ99" s="28"/>
      <c r="AER99" s="28"/>
      <c r="AES99" s="28"/>
      <c r="AET99" s="28"/>
      <c r="AEU99" s="28"/>
      <c r="AEV99" s="28"/>
      <c r="AEW99" s="28"/>
      <c r="AEX99" s="28"/>
      <c r="AEY99" s="28"/>
      <c r="AEZ99" s="28"/>
      <c r="AFA99" s="28"/>
      <c r="AFB99" s="28"/>
      <c r="AFC99" s="28"/>
      <c r="AFD99" s="28"/>
      <c r="AFE99" s="28"/>
      <c r="AFF99" s="28"/>
      <c r="AFG99" s="28"/>
      <c r="AFH99" s="28"/>
      <c r="AFI99" s="28"/>
      <c r="AFJ99" s="28"/>
      <c r="AFK99" s="28"/>
      <c r="AFL99" s="28"/>
      <c r="AFM99" s="28"/>
      <c r="AFN99" s="28"/>
      <c r="AFO99" s="28"/>
    </row>
    <row r="100" spans="1:847" ht="31.05" customHeight="1">
      <c r="A100" s="457"/>
      <c r="B100" s="44"/>
      <c r="C100" s="472" t="s">
        <v>157</v>
      </c>
      <c r="D100" s="349"/>
      <c r="E100" s="473" t="b">
        <v>0</v>
      </c>
      <c r="F100" s="626">
        <f t="shared" si="24"/>
        <v>0</v>
      </c>
      <c r="G100" s="626">
        <f t="shared" si="25"/>
        <v>0</v>
      </c>
      <c r="H100" s="44" t="s">
        <v>453</v>
      </c>
      <c r="I100" s="560">
        <v>100</v>
      </c>
      <c r="J100" s="462" t="s">
        <v>334</v>
      </c>
      <c r="K100" s="463">
        <f t="shared" si="26"/>
        <v>0</v>
      </c>
      <c r="L100" s="464" t="str">
        <f t="shared" si="27"/>
        <v/>
      </c>
      <c r="M100" s="337">
        <v>7.1</v>
      </c>
      <c r="N100" s="256" t="s">
        <v>142</v>
      </c>
      <c r="O100" s="256">
        <f>(G96/5.68)*M100*G100</f>
        <v>0</v>
      </c>
      <c r="P100" s="288" t="s">
        <v>159</v>
      </c>
      <c r="Q100" s="256"/>
      <c r="R100" s="256"/>
      <c r="S100" s="256"/>
      <c r="T100" s="257"/>
      <c r="U100" s="256"/>
      <c r="V100" s="256"/>
      <c r="W100" s="256"/>
      <c r="X100" s="256"/>
      <c r="Y100" s="256">
        <f t="shared" si="28"/>
        <v>0</v>
      </c>
      <c r="Z100" s="256"/>
      <c r="AA100" s="256">
        <f t="shared" si="29"/>
        <v>0</v>
      </c>
    </row>
    <row r="101" spans="1:847" s="6" customFormat="1" ht="31.05" customHeight="1">
      <c r="A101" s="450"/>
      <c r="B101" s="35"/>
      <c r="C101" s="474" t="s">
        <v>158</v>
      </c>
      <c r="D101" s="350"/>
      <c r="E101" s="452" t="b">
        <v>0</v>
      </c>
      <c r="F101" s="629">
        <f t="shared" si="24"/>
        <v>0</v>
      </c>
      <c r="G101" s="629">
        <f t="shared" si="25"/>
        <v>0</v>
      </c>
      <c r="H101" s="35" t="s">
        <v>453</v>
      </c>
      <c r="I101" s="560">
        <v>100</v>
      </c>
      <c r="J101" s="467" t="s">
        <v>334</v>
      </c>
      <c r="K101" s="514">
        <f t="shared" si="26"/>
        <v>0</v>
      </c>
      <c r="L101" s="422" t="str">
        <f t="shared" si="27"/>
        <v/>
      </c>
      <c r="M101" s="335">
        <v>4.032</v>
      </c>
      <c r="N101" s="246" t="s">
        <v>142</v>
      </c>
      <c r="O101" s="246">
        <f>(G96/5.68)*M101*G101</f>
        <v>0</v>
      </c>
      <c r="P101" s="252" t="s">
        <v>160</v>
      </c>
      <c r="Q101" s="246"/>
      <c r="R101" s="246"/>
      <c r="S101" s="246"/>
      <c r="T101" s="245"/>
      <c r="U101" s="246"/>
      <c r="V101" s="246"/>
      <c r="W101" s="246"/>
      <c r="X101" s="246"/>
      <c r="Y101" s="246">
        <f t="shared" si="28"/>
        <v>0</v>
      </c>
      <c r="Z101" s="246"/>
      <c r="AA101" s="246">
        <f t="shared" si="29"/>
        <v>0</v>
      </c>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c r="GH101" s="28"/>
      <c r="GI101" s="28"/>
      <c r="GJ101" s="28"/>
      <c r="GK101" s="28"/>
      <c r="GL101" s="28"/>
      <c r="GM101" s="28"/>
      <c r="GN101" s="28"/>
      <c r="GO101" s="28"/>
      <c r="GP101" s="28"/>
      <c r="GQ101" s="28"/>
      <c r="GR101" s="28"/>
      <c r="GS101" s="28"/>
      <c r="GT101" s="28"/>
      <c r="GU101" s="28"/>
      <c r="GV101" s="28"/>
      <c r="GW101" s="28"/>
      <c r="GX101" s="28"/>
      <c r="GY101" s="28"/>
      <c r="GZ101" s="28"/>
      <c r="HA101" s="28"/>
      <c r="HB101" s="28"/>
      <c r="HC101" s="28"/>
      <c r="HD101" s="28"/>
      <c r="HE101" s="28"/>
      <c r="HF101" s="28"/>
      <c r="HG101" s="28"/>
      <c r="HH101" s="28"/>
      <c r="HI101" s="28"/>
      <c r="HJ101" s="28"/>
      <c r="HK101" s="28"/>
      <c r="HL101" s="28"/>
      <c r="HM101" s="28"/>
      <c r="HN101" s="28"/>
      <c r="HO101" s="28"/>
      <c r="HP101" s="28"/>
      <c r="HQ101" s="28"/>
      <c r="HR101" s="28"/>
      <c r="HS101" s="28"/>
      <c r="HT101" s="28"/>
      <c r="HU101" s="28"/>
      <c r="HV101" s="28"/>
      <c r="HW101" s="28"/>
      <c r="HX101" s="28"/>
      <c r="HY101" s="28"/>
      <c r="HZ101" s="28"/>
      <c r="IA101" s="28"/>
      <c r="IB101" s="28"/>
      <c r="IC101" s="28"/>
      <c r="ID101" s="28"/>
      <c r="IE101" s="28"/>
      <c r="IF101" s="28"/>
      <c r="IG101" s="28"/>
      <c r="IH101" s="28"/>
      <c r="II101" s="28"/>
      <c r="IJ101" s="28"/>
      <c r="IK101" s="28"/>
      <c r="IL101" s="28"/>
      <c r="IM101" s="28"/>
      <c r="IN101" s="28"/>
      <c r="IO101" s="28"/>
      <c r="IP101" s="28"/>
      <c r="IQ101" s="28"/>
      <c r="IR101" s="28"/>
      <c r="IS101" s="28"/>
      <c r="IT101" s="28"/>
      <c r="IU101" s="28"/>
      <c r="IV101" s="28"/>
      <c r="IW101" s="28"/>
      <c r="IX101" s="28"/>
      <c r="IY101" s="28"/>
      <c r="IZ101" s="28"/>
      <c r="JA101" s="28"/>
      <c r="JB101" s="28"/>
      <c r="JC101" s="28"/>
      <c r="JD101" s="28"/>
      <c r="JE101" s="28"/>
      <c r="JF101" s="28"/>
      <c r="JG101" s="28"/>
      <c r="JH101" s="28"/>
      <c r="JI101" s="28"/>
      <c r="JJ101" s="28"/>
      <c r="JK101" s="28"/>
      <c r="JL101" s="28"/>
      <c r="JM101" s="28"/>
      <c r="JN101" s="28"/>
      <c r="JO101" s="28"/>
      <c r="JP101" s="28"/>
      <c r="JQ101" s="28"/>
      <c r="JR101" s="28"/>
      <c r="JS101" s="28"/>
      <c r="JT101" s="28"/>
      <c r="JU101" s="28"/>
      <c r="JV101" s="28"/>
      <c r="JW101" s="28"/>
      <c r="JX101" s="28"/>
      <c r="JY101" s="28"/>
      <c r="JZ101" s="28"/>
      <c r="KA101" s="28"/>
      <c r="KB101" s="28"/>
      <c r="KC101" s="28"/>
      <c r="KD101" s="28"/>
      <c r="KE101" s="28"/>
      <c r="KF101" s="28"/>
      <c r="KG101" s="28"/>
      <c r="KH101" s="28"/>
      <c r="KI101" s="28"/>
      <c r="KJ101" s="28"/>
      <c r="KK101" s="28"/>
      <c r="KL101" s="28"/>
      <c r="KM101" s="28"/>
      <c r="KN101" s="28"/>
      <c r="KO101" s="28"/>
      <c r="KP101" s="28"/>
      <c r="KQ101" s="28"/>
      <c r="KR101" s="28"/>
      <c r="KS101" s="28"/>
      <c r="KT101" s="28"/>
      <c r="KU101" s="28"/>
      <c r="KV101" s="28"/>
      <c r="KW101" s="28"/>
      <c r="KX101" s="28"/>
      <c r="KY101" s="28"/>
      <c r="KZ101" s="28"/>
      <c r="LA101" s="28"/>
      <c r="LB101" s="28"/>
      <c r="LC101" s="28"/>
      <c r="LD101" s="28"/>
      <c r="LE101" s="28"/>
      <c r="LF101" s="28"/>
      <c r="LG101" s="28"/>
      <c r="LH101" s="28"/>
      <c r="LI101" s="28"/>
      <c r="LJ101" s="28"/>
      <c r="LK101" s="28"/>
      <c r="LL101" s="28"/>
      <c r="LM101" s="28"/>
      <c r="LN101" s="28"/>
      <c r="LO101" s="28"/>
      <c r="LP101" s="28"/>
      <c r="LQ101" s="28"/>
      <c r="LR101" s="28"/>
      <c r="LS101" s="28"/>
      <c r="LT101" s="28"/>
      <c r="LU101" s="28"/>
      <c r="LV101" s="28"/>
      <c r="LW101" s="28"/>
      <c r="LX101" s="28"/>
      <c r="LY101" s="28"/>
      <c r="LZ101" s="28"/>
      <c r="MA101" s="28"/>
      <c r="MB101" s="28"/>
      <c r="MC101" s="28"/>
      <c r="MD101" s="28"/>
      <c r="ME101" s="28"/>
      <c r="MF101" s="28"/>
      <c r="MG101" s="28"/>
      <c r="MH101" s="28"/>
      <c r="MI101" s="28"/>
      <c r="MJ101" s="28"/>
      <c r="MK101" s="28"/>
      <c r="ML101" s="28"/>
      <c r="MM101" s="28"/>
      <c r="MN101" s="28"/>
      <c r="MO101" s="28"/>
      <c r="MP101" s="28"/>
      <c r="MQ101" s="28"/>
      <c r="MR101" s="28"/>
      <c r="MS101" s="28"/>
      <c r="MT101" s="28"/>
      <c r="MU101" s="28"/>
      <c r="MV101" s="28"/>
      <c r="MW101" s="28"/>
      <c r="MX101" s="28"/>
      <c r="MY101" s="28"/>
      <c r="MZ101" s="28"/>
      <c r="NA101" s="28"/>
      <c r="NB101" s="28"/>
      <c r="NC101" s="28"/>
      <c r="ND101" s="28"/>
      <c r="NE101" s="28"/>
      <c r="NF101" s="28"/>
      <c r="NG101" s="28"/>
      <c r="NH101" s="28"/>
      <c r="NI101" s="28"/>
      <c r="NJ101" s="28"/>
      <c r="NK101" s="28"/>
      <c r="NL101" s="28"/>
      <c r="NM101" s="28"/>
      <c r="NN101" s="28"/>
      <c r="NO101" s="28"/>
      <c r="NP101" s="28"/>
      <c r="NQ101" s="28"/>
      <c r="NR101" s="28"/>
      <c r="NS101" s="28"/>
      <c r="NT101" s="28"/>
      <c r="NU101" s="28"/>
      <c r="NV101" s="28"/>
      <c r="NW101" s="28"/>
      <c r="NX101" s="28"/>
      <c r="NY101" s="28"/>
      <c r="NZ101" s="28"/>
      <c r="OA101" s="28"/>
      <c r="OB101" s="28"/>
      <c r="OC101" s="28"/>
      <c r="OD101" s="28"/>
      <c r="OE101" s="28"/>
      <c r="OF101" s="28"/>
      <c r="OG101" s="28"/>
      <c r="OH101" s="28"/>
      <c r="OI101" s="28"/>
      <c r="OJ101" s="28"/>
      <c r="OK101" s="28"/>
      <c r="OL101" s="28"/>
      <c r="OM101" s="28"/>
      <c r="ON101" s="28"/>
      <c r="OO101" s="28"/>
      <c r="OP101" s="28"/>
      <c r="OQ101" s="28"/>
      <c r="OR101" s="28"/>
      <c r="OS101" s="28"/>
      <c r="OT101" s="28"/>
      <c r="OU101" s="28"/>
      <c r="OV101" s="28"/>
      <c r="OW101" s="28"/>
      <c r="OX101" s="28"/>
      <c r="OY101" s="28"/>
      <c r="OZ101" s="28"/>
      <c r="PA101" s="28"/>
      <c r="PB101" s="28"/>
      <c r="PC101" s="28"/>
      <c r="PD101" s="28"/>
      <c r="PE101" s="28"/>
      <c r="PF101" s="28"/>
      <c r="PG101" s="28"/>
      <c r="PH101" s="28"/>
      <c r="PI101" s="28"/>
      <c r="PJ101" s="28"/>
      <c r="PK101" s="28"/>
      <c r="PL101" s="28"/>
      <c r="PM101" s="28"/>
      <c r="PN101" s="28"/>
      <c r="PO101" s="28"/>
      <c r="PP101" s="28"/>
      <c r="PQ101" s="28"/>
      <c r="PR101" s="28"/>
      <c r="PS101" s="28"/>
      <c r="PT101" s="28"/>
      <c r="PU101" s="28"/>
      <c r="PV101" s="28"/>
      <c r="PW101" s="28"/>
      <c r="PX101" s="28"/>
      <c r="PY101" s="28"/>
      <c r="PZ101" s="28"/>
      <c r="QA101" s="28"/>
      <c r="QB101" s="28"/>
      <c r="QC101" s="28"/>
      <c r="QD101" s="28"/>
      <c r="QE101" s="28"/>
      <c r="QF101" s="28"/>
      <c r="QG101" s="28"/>
      <c r="QH101" s="28"/>
      <c r="QI101" s="28"/>
      <c r="QJ101" s="28"/>
      <c r="QK101" s="28"/>
      <c r="QL101" s="28"/>
      <c r="QM101" s="28"/>
      <c r="QN101" s="28"/>
      <c r="QO101" s="28"/>
      <c r="QP101" s="28"/>
      <c r="QQ101" s="28"/>
      <c r="QR101" s="28"/>
      <c r="QS101" s="28"/>
      <c r="QT101" s="28"/>
      <c r="QU101" s="28"/>
      <c r="QV101" s="28"/>
      <c r="QW101" s="28"/>
      <c r="QX101" s="28"/>
      <c r="QY101" s="28"/>
      <c r="QZ101" s="28"/>
      <c r="RA101" s="28"/>
      <c r="RB101" s="28"/>
      <c r="RC101" s="28"/>
      <c r="RD101" s="28"/>
      <c r="RE101" s="28"/>
      <c r="RF101" s="28"/>
      <c r="RG101" s="28"/>
      <c r="RH101" s="28"/>
      <c r="RI101" s="28"/>
      <c r="RJ101" s="28"/>
      <c r="RK101" s="28"/>
      <c r="RL101" s="28"/>
      <c r="RM101" s="28"/>
      <c r="RN101" s="28"/>
      <c r="RO101" s="28"/>
      <c r="RP101" s="28"/>
      <c r="RQ101" s="28"/>
      <c r="RR101" s="28"/>
      <c r="RS101" s="28"/>
      <c r="RT101" s="28"/>
      <c r="RU101" s="28"/>
      <c r="RV101" s="28"/>
      <c r="RW101" s="28"/>
      <c r="RX101" s="28"/>
      <c r="RY101" s="28"/>
      <c r="RZ101" s="28"/>
      <c r="SA101" s="28"/>
      <c r="SB101" s="28"/>
      <c r="SC101" s="28"/>
      <c r="SD101" s="28"/>
      <c r="SE101" s="28"/>
      <c r="SF101" s="28"/>
      <c r="SG101" s="28"/>
      <c r="SH101" s="28"/>
      <c r="SI101" s="28"/>
      <c r="SJ101" s="28"/>
      <c r="SK101" s="28"/>
      <c r="SL101" s="28"/>
      <c r="SM101" s="28"/>
      <c r="SN101" s="28"/>
      <c r="SO101" s="28"/>
      <c r="SP101" s="28"/>
      <c r="SQ101" s="28"/>
      <c r="SR101" s="28"/>
      <c r="SS101" s="28"/>
      <c r="ST101" s="28"/>
      <c r="SU101" s="28"/>
      <c r="SV101" s="28"/>
      <c r="SW101" s="28"/>
      <c r="SX101" s="28"/>
      <c r="SY101" s="28"/>
      <c r="SZ101" s="28"/>
      <c r="TA101" s="28"/>
      <c r="TB101" s="28"/>
      <c r="TC101" s="28"/>
      <c r="TD101" s="28"/>
      <c r="TE101" s="28"/>
      <c r="TF101" s="28"/>
      <c r="TG101" s="28"/>
      <c r="TH101" s="28"/>
      <c r="TI101" s="28"/>
      <c r="TJ101" s="28"/>
      <c r="TK101" s="28"/>
      <c r="TL101" s="28"/>
      <c r="TM101" s="28"/>
      <c r="TN101" s="28"/>
      <c r="TO101" s="28"/>
      <c r="TP101" s="28"/>
      <c r="TQ101" s="28"/>
      <c r="TR101" s="28"/>
      <c r="TS101" s="28"/>
      <c r="TT101" s="28"/>
      <c r="TU101" s="28"/>
      <c r="TV101" s="28"/>
      <c r="TW101" s="28"/>
      <c r="TX101" s="28"/>
      <c r="TY101" s="28"/>
      <c r="TZ101" s="28"/>
      <c r="UA101" s="28"/>
      <c r="UB101" s="28"/>
      <c r="UC101" s="28"/>
      <c r="UD101" s="28"/>
      <c r="UE101" s="28"/>
      <c r="UF101" s="28"/>
      <c r="UG101" s="28"/>
      <c r="UH101" s="28"/>
      <c r="UI101" s="28"/>
      <c r="UJ101" s="28"/>
      <c r="UK101" s="28"/>
      <c r="UL101" s="28"/>
      <c r="UM101" s="28"/>
      <c r="UN101" s="28"/>
      <c r="UO101" s="28"/>
      <c r="UP101" s="28"/>
      <c r="UQ101" s="28"/>
      <c r="UR101" s="28"/>
      <c r="US101" s="28"/>
      <c r="UT101" s="28"/>
      <c r="UU101" s="28"/>
      <c r="UV101" s="28"/>
      <c r="UW101" s="28"/>
      <c r="UX101" s="28"/>
      <c r="UY101" s="28"/>
      <c r="UZ101" s="28"/>
      <c r="VA101" s="28"/>
      <c r="VB101" s="28"/>
      <c r="VC101" s="28"/>
      <c r="VD101" s="28"/>
      <c r="VE101" s="28"/>
      <c r="VF101" s="28"/>
      <c r="VG101" s="28"/>
      <c r="VH101" s="28"/>
      <c r="VI101" s="28"/>
      <c r="VJ101" s="28"/>
      <c r="VK101" s="28"/>
      <c r="VL101" s="28"/>
      <c r="VM101" s="28"/>
      <c r="VN101" s="28"/>
      <c r="VO101" s="28"/>
      <c r="VP101" s="28"/>
      <c r="VQ101" s="28"/>
      <c r="VR101" s="28"/>
      <c r="VS101" s="28"/>
      <c r="VT101" s="28"/>
      <c r="VU101" s="28"/>
      <c r="VV101" s="28"/>
      <c r="VW101" s="28"/>
      <c r="VX101" s="28"/>
      <c r="VY101" s="28"/>
      <c r="VZ101" s="28"/>
      <c r="WA101" s="28"/>
      <c r="WB101" s="28"/>
      <c r="WC101" s="28"/>
      <c r="WD101" s="28"/>
      <c r="WE101" s="28"/>
      <c r="WF101" s="28"/>
      <c r="WG101" s="28"/>
      <c r="WH101" s="28"/>
      <c r="WI101" s="28"/>
      <c r="WJ101" s="28"/>
      <c r="WK101" s="28"/>
      <c r="WL101" s="28"/>
      <c r="WM101" s="28"/>
      <c r="WN101" s="28"/>
      <c r="WO101" s="28"/>
      <c r="WP101" s="28"/>
      <c r="WQ101" s="28"/>
      <c r="WR101" s="28"/>
      <c r="WS101" s="28"/>
      <c r="WT101" s="28"/>
      <c r="WU101" s="28"/>
      <c r="WV101" s="28"/>
      <c r="WW101" s="28"/>
      <c r="WX101" s="28"/>
      <c r="WY101" s="28"/>
      <c r="WZ101" s="28"/>
      <c r="XA101" s="28"/>
      <c r="XB101" s="28"/>
      <c r="XC101" s="28"/>
      <c r="XD101" s="28"/>
      <c r="XE101" s="28"/>
      <c r="XF101" s="28"/>
      <c r="XG101" s="28"/>
      <c r="XH101" s="28"/>
      <c r="XI101" s="28"/>
      <c r="XJ101" s="28"/>
      <c r="XK101" s="28"/>
      <c r="XL101" s="28"/>
      <c r="XM101" s="28"/>
      <c r="XN101" s="28"/>
      <c r="XO101" s="28"/>
      <c r="XP101" s="28"/>
      <c r="XQ101" s="28"/>
      <c r="XR101" s="28"/>
      <c r="XS101" s="28"/>
      <c r="XT101" s="28"/>
      <c r="XU101" s="28"/>
      <c r="XV101" s="28"/>
      <c r="XW101" s="28"/>
      <c r="XX101" s="28"/>
      <c r="XY101" s="28"/>
      <c r="XZ101" s="28"/>
      <c r="YA101" s="28"/>
      <c r="YB101" s="28"/>
      <c r="YC101" s="28"/>
      <c r="YD101" s="28"/>
      <c r="YE101" s="28"/>
      <c r="YF101" s="28"/>
      <c r="YG101" s="28"/>
      <c r="YH101" s="28"/>
      <c r="YI101" s="28"/>
      <c r="YJ101" s="28"/>
      <c r="YK101" s="28"/>
      <c r="YL101" s="28"/>
      <c r="YM101" s="28"/>
      <c r="YN101" s="28"/>
      <c r="YO101" s="28"/>
      <c r="YP101" s="28"/>
      <c r="YQ101" s="28"/>
      <c r="YR101" s="28"/>
      <c r="YS101" s="28"/>
      <c r="YT101" s="28"/>
      <c r="YU101" s="28"/>
      <c r="YV101" s="28"/>
      <c r="YW101" s="28"/>
      <c r="YX101" s="28"/>
      <c r="YY101" s="28"/>
      <c r="YZ101" s="28"/>
      <c r="ZA101" s="28"/>
      <c r="ZB101" s="28"/>
      <c r="ZC101" s="28"/>
      <c r="ZD101" s="28"/>
      <c r="ZE101" s="28"/>
      <c r="ZF101" s="28"/>
      <c r="ZG101" s="28"/>
      <c r="ZH101" s="28"/>
      <c r="ZI101" s="28"/>
      <c r="ZJ101" s="28"/>
      <c r="ZK101" s="28"/>
      <c r="ZL101" s="28"/>
      <c r="ZM101" s="28"/>
      <c r="ZN101" s="28"/>
      <c r="ZO101" s="28"/>
      <c r="ZP101" s="28"/>
      <c r="ZQ101" s="28"/>
      <c r="ZR101" s="28"/>
      <c r="ZS101" s="28"/>
      <c r="ZT101" s="28"/>
      <c r="ZU101" s="28"/>
      <c r="ZV101" s="28"/>
      <c r="ZW101" s="28"/>
      <c r="ZX101" s="28"/>
      <c r="ZY101" s="28"/>
      <c r="ZZ101" s="28"/>
      <c r="AAA101" s="28"/>
      <c r="AAB101" s="28"/>
      <c r="AAC101" s="28"/>
      <c r="AAD101" s="28"/>
      <c r="AAE101" s="28"/>
      <c r="AAF101" s="28"/>
      <c r="AAG101" s="28"/>
      <c r="AAH101" s="28"/>
      <c r="AAI101" s="28"/>
      <c r="AAJ101" s="28"/>
      <c r="AAK101" s="28"/>
      <c r="AAL101" s="28"/>
      <c r="AAM101" s="28"/>
      <c r="AAN101" s="28"/>
      <c r="AAO101" s="28"/>
      <c r="AAP101" s="28"/>
      <c r="AAQ101" s="28"/>
      <c r="AAR101" s="28"/>
      <c r="AAS101" s="28"/>
      <c r="AAT101" s="28"/>
      <c r="AAU101" s="28"/>
      <c r="AAV101" s="28"/>
      <c r="AAW101" s="28"/>
      <c r="AAX101" s="28"/>
      <c r="AAY101" s="28"/>
      <c r="AAZ101" s="28"/>
      <c r="ABA101" s="28"/>
      <c r="ABB101" s="28"/>
      <c r="ABC101" s="28"/>
      <c r="ABD101" s="28"/>
      <c r="ABE101" s="28"/>
      <c r="ABF101" s="28"/>
      <c r="ABG101" s="28"/>
      <c r="ABH101" s="28"/>
      <c r="ABI101" s="28"/>
      <c r="ABJ101" s="28"/>
      <c r="ABK101" s="28"/>
      <c r="ABL101" s="28"/>
      <c r="ABM101" s="28"/>
      <c r="ABN101" s="28"/>
      <c r="ABO101" s="28"/>
      <c r="ABP101" s="28"/>
      <c r="ABQ101" s="28"/>
      <c r="ABR101" s="28"/>
      <c r="ABS101" s="28"/>
      <c r="ABT101" s="28"/>
      <c r="ABU101" s="28"/>
      <c r="ABV101" s="28"/>
      <c r="ABW101" s="28"/>
      <c r="ABX101" s="28"/>
      <c r="ABY101" s="28"/>
      <c r="ABZ101" s="28"/>
      <c r="ACA101" s="28"/>
      <c r="ACB101" s="28"/>
      <c r="ACC101" s="28"/>
      <c r="ACD101" s="28"/>
      <c r="ACE101" s="28"/>
      <c r="ACF101" s="28"/>
      <c r="ACG101" s="28"/>
      <c r="ACH101" s="28"/>
      <c r="ACI101" s="28"/>
      <c r="ACJ101" s="28"/>
      <c r="ACK101" s="28"/>
      <c r="ACL101" s="28"/>
      <c r="ACM101" s="28"/>
      <c r="ACN101" s="28"/>
      <c r="ACO101" s="28"/>
      <c r="ACP101" s="28"/>
      <c r="ACQ101" s="28"/>
      <c r="ACR101" s="28"/>
      <c r="ACS101" s="28"/>
      <c r="ACT101" s="28"/>
      <c r="ACU101" s="28"/>
      <c r="ACV101" s="28"/>
      <c r="ACW101" s="28"/>
      <c r="ACX101" s="28"/>
      <c r="ACY101" s="28"/>
      <c r="ACZ101" s="28"/>
      <c r="ADA101" s="28"/>
      <c r="ADB101" s="28"/>
      <c r="ADC101" s="28"/>
      <c r="ADD101" s="28"/>
      <c r="ADE101" s="28"/>
      <c r="ADF101" s="28"/>
      <c r="ADG101" s="28"/>
      <c r="ADH101" s="28"/>
      <c r="ADI101" s="28"/>
      <c r="ADJ101" s="28"/>
      <c r="ADK101" s="28"/>
      <c r="ADL101" s="28"/>
      <c r="ADM101" s="28"/>
      <c r="ADN101" s="28"/>
      <c r="ADO101" s="28"/>
      <c r="ADP101" s="28"/>
      <c r="ADQ101" s="28"/>
      <c r="ADR101" s="28"/>
      <c r="ADS101" s="28"/>
      <c r="ADT101" s="28"/>
      <c r="ADU101" s="28"/>
      <c r="ADV101" s="28"/>
      <c r="ADW101" s="28"/>
      <c r="ADX101" s="28"/>
      <c r="ADY101" s="28"/>
      <c r="ADZ101" s="28"/>
      <c r="AEA101" s="28"/>
      <c r="AEB101" s="28"/>
      <c r="AEC101" s="28"/>
      <c r="AED101" s="28"/>
      <c r="AEE101" s="28"/>
      <c r="AEF101" s="28"/>
      <c r="AEG101" s="28"/>
      <c r="AEH101" s="28"/>
      <c r="AEI101" s="28"/>
      <c r="AEJ101" s="28"/>
      <c r="AEK101" s="28"/>
      <c r="AEL101" s="28"/>
      <c r="AEM101" s="28"/>
      <c r="AEN101" s="28"/>
      <c r="AEO101" s="28"/>
      <c r="AEP101" s="28"/>
      <c r="AEQ101" s="28"/>
      <c r="AER101" s="28"/>
      <c r="AES101" s="28"/>
      <c r="AET101" s="28"/>
      <c r="AEU101" s="28"/>
      <c r="AEV101" s="28"/>
      <c r="AEW101" s="28"/>
      <c r="AEX101" s="28"/>
      <c r="AEY101" s="28"/>
      <c r="AEZ101" s="28"/>
      <c r="AFA101" s="28"/>
      <c r="AFB101" s="28"/>
      <c r="AFC101" s="28"/>
      <c r="AFD101" s="28"/>
      <c r="AFE101" s="28"/>
      <c r="AFF101" s="28"/>
      <c r="AFG101" s="28"/>
      <c r="AFH101" s="28"/>
      <c r="AFI101" s="28"/>
      <c r="AFJ101" s="28"/>
      <c r="AFK101" s="28"/>
      <c r="AFL101" s="28"/>
      <c r="AFM101" s="28"/>
      <c r="AFN101" s="28"/>
      <c r="AFO101" s="28"/>
    </row>
    <row r="102" spans="1:847" ht="31.05" customHeight="1">
      <c r="A102" s="457"/>
      <c r="B102" s="44"/>
      <c r="C102" s="472" t="s">
        <v>292</v>
      </c>
      <c r="D102" s="349"/>
      <c r="E102" s="473" t="b">
        <v>0</v>
      </c>
      <c r="F102" s="626">
        <f t="shared" si="24"/>
        <v>0</v>
      </c>
      <c r="G102" s="626">
        <f t="shared" si="25"/>
        <v>0</v>
      </c>
      <c r="H102" s="44" t="s">
        <v>453</v>
      </c>
      <c r="I102" s="560">
        <v>100</v>
      </c>
      <c r="J102" s="462" t="s">
        <v>334</v>
      </c>
      <c r="K102" s="463">
        <f t="shared" si="26"/>
        <v>0</v>
      </c>
      <c r="L102" s="464" t="str">
        <f t="shared" si="27"/>
        <v/>
      </c>
      <c r="M102" s="337">
        <v>15.2</v>
      </c>
      <c r="N102" s="256" t="s">
        <v>138</v>
      </c>
      <c r="O102" s="256">
        <f>(G96*0.0141*G102)*M102</f>
        <v>0</v>
      </c>
      <c r="P102" s="290" t="s">
        <v>170</v>
      </c>
      <c r="Q102" s="256"/>
      <c r="R102" s="256"/>
      <c r="S102" s="256"/>
      <c r="T102" s="257"/>
      <c r="U102" s="256"/>
      <c r="V102" s="256"/>
      <c r="W102" s="256"/>
      <c r="X102" s="256"/>
      <c r="Y102" s="256">
        <f t="shared" si="28"/>
        <v>0</v>
      </c>
      <c r="Z102" s="256"/>
      <c r="AA102" s="256">
        <f t="shared" si="29"/>
        <v>0</v>
      </c>
    </row>
    <row r="103" spans="1:847" s="6" customFormat="1" ht="31.05" customHeight="1">
      <c r="A103" s="450"/>
      <c r="B103" s="35"/>
      <c r="C103" s="35"/>
      <c r="D103" s="35"/>
      <c r="E103" s="35"/>
      <c r="F103" s="35"/>
      <c r="G103" s="35"/>
      <c r="H103" s="35"/>
      <c r="I103" s="35"/>
      <c r="J103" s="35"/>
      <c r="K103" s="35"/>
      <c r="L103" s="470"/>
      <c r="M103" s="249"/>
      <c r="N103" s="249"/>
      <c r="O103" s="249"/>
      <c r="P103" s="249"/>
      <c r="Q103" s="249"/>
      <c r="R103" s="249"/>
      <c r="S103" s="249"/>
      <c r="T103" s="249"/>
      <c r="U103" s="249"/>
      <c r="V103" s="249"/>
      <c r="W103" s="249"/>
      <c r="X103" s="249"/>
      <c r="Y103" s="249"/>
      <c r="Z103" s="249"/>
      <c r="AA103" s="249"/>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c r="GL103" s="28"/>
      <c r="GM103" s="28"/>
      <c r="GN103" s="28"/>
      <c r="GO103" s="28"/>
      <c r="GP103" s="28"/>
      <c r="GQ103" s="28"/>
      <c r="GR103" s="28"/>
      <c r="GS103" s="28"/>
      <c r="GT103" s="28"/>
      <c r="GU103" s="28"/>
      <c r="GV103" s="28"/>
      <c r="GW103" s="28"/>
      <c r="GX103" s="28"/>
      <c r="GY103" s="28"/>
      <c r="GZ103" s="28"/>
      <c r="HA103" s="28"/>
      <c r="HB103" s="28"/>
      <c r="HC103" s="28"/>
      <c r="HD103" s="28"/>
      <c r="HE103" s="28"/>
      <c r="HF103" s="28"/>
      <c r="HG103" s="28"/>
      <c r="HH103" s="28"/>
      <c r="HI103" s="28"/>
      <c r="HJ103" s="28"/>
      <c r="HK103" s="28"/>
      <c r="HL103" s="28"/>
      <c r="HM103" s="28"/>
      <c r="HN103" s="28"/>
      <c r="HO103" s="28"/>
      <c r="HP103" s="28"/>
      <c r="HQ103" s="28"/>
      <c r="HR103" s="28"/>
      <c r="HS103" s="28"/>
      <c r="HT103" s="28"/>
      <c r="HU103" s="28"/>
      <c r="HV103" s="28"/>
      <c r="HW103" s="28"/>
      <c r="HX103" s="28"/>
      <c r="HY103" s="28"/>
      <c r="HZ103" s="28"/>
      <c r="IA103" s="28"/>
      <c r="IB103" s="28"/>
      <c r="IC103" s="28"/>
      <c r="ID103" s="28"/>
      <c r="IE103" s="28"/>
      <c r="IF103" s="28"/>
      <c r="IG103" s="28"/>
      <c r="IH103" s="28"/>
      <c r="II103" s="28"/>
      <c r="IJ103" s="28"/>
      <c r="IK103" s="28"/>
      <c r="IL103" s="28"/>
      <c r="IM103" s="28"/>
      <c r="IN103" s="28"/>
      <c r="IO103" s="28"/>
      <c r="IP103" s="28"/>
      <c r="IQ103" s="28"/>
      <c r="IR103" s="28"/>
      <c r="IS103" s="28"/>
      <c r="IT103" s="28"/>
      <c r="IU103" s="28"/>
      <c r="IV103" s="28"/>
      <c r="IW103" s="28"/>
      <c r="IX103" s="28"/>
      <c r="IY103" s="28"/>
      <c r="IZ103" s="28"/>
      <c r="JA103" s="28"/>
      <c r="JB103" s="28"/>
      <c r="JC103" s="28"/>
      <c r="JD103" s="28"/>
      <c r="JE103" s="28"/>
      <c r="JF103" s="28"/>
      <c r="JG103" s="28"/>
      <c r="JH103" s="28"/>
      <c r="JI103" s="28"/>
      <c r="JJ103" s="28"/>
      <c r="JK103" s="28"/>
      <c r="JL103" s="28"/>
      <c r="JM103" s="28"/>
      <c r="JN103" s="28"/>
      <c r="JO103" s="28"/>
      <c r="JP103" s="28"/>
      <c r="JQ103" s="28"/>
      <c r="JR103" s="28"/>
      <c r="JS103" s="28"/>
      <c r="JT103" s="28"/>
      <c r="JU103" s="28"/>
      <c r="JV103" s="28"/>
      <c r="JW103" s="28"/>
      <c r="JX103" s="28"/>
      <c r="JY103" s="28"/>
      <c r="JZ103" s="28"/>
      <c r="KA103" s="28"/>
      <c r="KB103" s="28"/>
      <c r="KC103" s="28"/>
      <c r="KD103" s="28"/>
      <c r="KE103" s="28"/>
      <c r="KF103" s="28"/>
      <c r="KG103" s="28"/>
      <c r="KH103" s="28"/>
      <c r="KI103" s="28"/>
      <c r="KJ103" s="28"/>
      <c r="KK103" s="28"/>
      <c r="KL103" s="28"/>
      <c r="KM103" s="28"/>
      <c r="KN103" s="28"/>
      <c r="KO103" s="28"/>
      <c r="KP103" s="28"/>
      <c r="KQ103" s="28"/>
      <c r="KR103" s="28"/>
      <c r="KS103" s="28"/>
      <c r="KT103" s="28"/>
      <c r="KU103" s="28"/>
      <c r="KV103" s="28"/>
      <c r="KW103" s="28"/>
      <c r="KX103" s="28"/>
      <c r="KY103" s="28"/>
      <c r="KZ103" s="28"/>
      <c r="LA103" s="28"/>
      <c r="LB103" s="28"/>
      <c r="LC103" s="28"/>
      <c r="LD103" s="28"/>
      <c r="LE103" s="28"/>
      <c r="LF103" s="28"/>
      <c r="LG103" s="28"/>
      <c r="LH103" s="28"/>
      <c r="LI103" s="28"/>
      <c r="LJ103" s="28"/>
      <c r="LK103" s="28"/>
      <c r="LL103" s="28"/>
      <c r="LM103" s="28"/>
      <c r="LN103" s="28"/>
      <c r="LO103" s="28"/>
      <c r="LP103" s="28"/>
      <c r="LQ103" s="28"/>
      <c r="LR103" s="28"/>
      <c r="LS103" s="28"/>
      <c r="LT103" s="28"/>
      <c r="LU103" s="28"/>
      <c r="LV103" s="28"/>
      <c r="LW103" s="28"/>
      <c r="LX103" s="28"/>
      <c r="LY103" s="28"/>
      <c r="LZ103" s="28"/>
      <c r="MA103" s="28"/>
      <c r="MB103" s="28"/>
      <c r="MC103" s="28"/>
      <c r="MD103" s="28"/>
      <c r="ME103" s="28"/>
      <c r="MF103" s="28"/>
      <c r="MG103" s="28"/>
      <c r="MH103" s="28"/>
      <c r="MI103" s="28"/>
      <c r="MJ103" s="28"/>
      <c r="MK103" s="28"/>
      <c r="ML103" s="28"/>
      <c r="MM103" s="28"/>
      <c r="MN103" s="28"/>
      <c r="MO103" s="28"/>
      <c r="MP103" s="28"/>
      <c r="MQ103" s="28"/>
      <c r="MR103" s="28"/>
      <c r="MS103" s="28"/>
      <c r="MT103" s="28"/>
      <c r="MU103" s="28"/>
      <c r="MV103" s="28"/>
      <c r="MW103" s="28"/>
      <c r="MX103" s="28"/>
      <c r="MY103" s="28"/>
      <c r="MZ103" s="28"/>
      <c r="NA103" s="28"/>
      <c r="NB103" s="28"/>
      <c r="NC103" s="28"/>
      <c r="ND103" s="28"/>
      <c r="NE103" s="28"/>
      <c r="NF103" s="28"/>
      <c r="NG103" s="28"/>
      <c r="NH103" s="28"/>
      <c r="NI103" s="28"/>
      <c r="NJ103" s="28"/>
      <c r="NK103" s="28"/>
      <c r="NL103" s="28"/>
      <c r="NM103" s="28"/>
      <c r="NN103" s="28"/>
      <c r="NO103" s="28"/>
      <c r="NP103" s="28"/>
      <c r="NQ103" s="28"/>
      <c r="NR103" s="28"/>
      <c r="NS103" s="28"/>
      <c r="NT103" s="28"/>
      <c r="NU103" s="28"/>
      <c r="NV103" s="28"/>
      <c r="NW103" s="28"/>
      <c r="NX103" s="28"/>
      <c r="NY103" s="28"/>
      <c r="NZ103" s="28"/>
      <c r="OA103" s="28"/>
      <c r="OB103" s="28"/>
      <c r="OC103" s="28"/>
      <c r="OD103" s="28"/>
      <c r="OE103" s="28"/>
      <c r="OF103" s="28"/>
      <c r="OG103" s="28"/>
      <c r="OH103" s="28"/>
      <c r="OI103" s="28"/>
      <c r="OJ103" s="28"/>
      <c r="OK103" s="28"/>
      <c r="OL103" s="28"/>
      <c r="OM103" s="28"/>
      <c r="ON103" s="28"/>
      <c r="OO103" s="28"/>
      <c r="OP103" s="28"/>
      <c r="OQ103" s="28"/>
      <c r="OR103" s="28"/>
      <c r="OS103" s="28"/>
      <c r="OT103" s="28"/>
      <c r="OU103" s="28"/>
      <c r="OV103" s="28"/>
      <c r="OW103" s="28"/>
      <c r="OX103" s="28"/>
      <c r="OY103" s="28"/>
      <c r="OZ103" s="28"/>
      <c r="PA103" s="28"/>
      <c r="PB103" s="28"/>
      <c r="PC103" s="28"/>
      <c r="PD103" s="28"/>
      <c r="PE103" s="28"/>
      <c r="PF103" s="28"/>
      <c r="PG103" s="28"/>
      <c r="PH103" s="28"/>
      <c r="PI103" s="28"/>
      <c r="PJ103" s="28"/>
      <c r="PK103" s="28"/>
      <c r="PL103" s="28"/>
      <c r="PM103" s="28"/>
      <c r="PN103" s="28"/>
      <c r="PO103" s="28"/>
      <c r="PP103" s="28"/>
      <c r="PQ103" s="28"/>
      <c r="PR103" s="28"/>
      <c r="PS103" s="28"/>
      <c r="PT103" s="28"/>
      <c r="PU103" s="28"/>
      <c r="PV103" s="28"/>
      <c r="PW103" s="28"/>
      <c r="PX103" s="28"/>
      <c r="PY103" s="28"/>
      <c r="PZ103" s="28"/>
      <c r="QA103" s="28"/>
      <c r="QB103" s="28"/>
      <c r="QC103" s="28"/>
      <c r="QD103" s="28"/>
      <c r="QE103" s="28"/>
      <c r="QF103" s="28"/>
      <c r="QG103" s="28"/>
      <c r="QH103" s="28"/>
      <c r="QI103" s="28"/>
      <c r="QJ103" s="28"/>
      <c r="QK103" s="28"/>
      <c r="QL103" s="28"/>
      <c r="QM103" s="28"/>
      <c r="QN103" s="28"/>
      <c r="QO103" s="28"/>
      <c r="QP103" s="28"/>
      <c r="QQ103" s="28"/>
      <c r="QR103" s="28"/>
      <c r="QS103" s="28"/>
      <c r="QT103" s="28"/>
      <c r="QU103" s="28"/>
      <c r="QV103" s="28"/>
      <c r="QW103" s="28"/>
      <c r="QX103" s="28"/>
      <c r="QY103" s="28"/>
      <c r="QZ103" s="28"/>
      <c r="RA103" s="28"/>
      <c r="RB103" s="28"/>
      <c r="RC103" s="28"/>
      <c r="RD103" s="28"/>
      <c r="RE103" s="28"/>
      <c r="RF103" s="28"/>
      <c r="RG103" s="28"/>
      <c r="RH103" s="28"/>
      <c r="RI103" s="28"/>
      <c r="RJ103" s="28"/>
      <c r="RK103" s="28"/>
      <c r="RL103" s="28"/>
      <c r="RM103" s="28"/>
      <c r="RN103" s="28"/>
      <c r="RO103" s="28"/>
      <c r="RP103" s="28"/>
      <c r="RQ103" s="28"/>
      <c r="RR103" s="28"/>
      <c r="RS103" s="28"/>
      <c r="RT103" s="28"/>
      <c r="RU103" s="28"/>
      <c r="RV103" s="28"/>
      <c r="RW103" s="28"/>
      <c r="RX103" s="28"/>
      <c r="RY103" s="28"/>
      <c r="RZ103" s="28"/>
      <c r="SA103" s="28"/>
      <c r="SB103" s="28"/>
      <c r="SC103" s="28"/>
      <c r="SD103" s="28"/>
      <c r="SE103" s="28"/>
      <c r="SF103" s="28"/>
      <c r="SG103" s="28"/>
      <c r="SH103" s="28"/>
      <c r="SI103" s="28"/>
      <c r="SJ103" s="28"/>
      <c r="SK103" s="28"/>
      <c r="SL103" s="28"/>
      <c r="SM103" s="28"/>
      <c r="SN103" s="28"/>
      <c r="SO103" s="28"/>
      <c r="SP103" s="28"/>
      <c r="SQ103" s="28"/>
      <c r="SR103" s="28"/>
      <c r="SS103" s="28"/>
      <c r="ST103" s="28"/>
      <c r="SU103" s="28"/>
      <c r="SV103" s="28"/>
      <c r="SW103" s="28"/>
      <c r="SX103" s="28"/>
      <c r="SY103" s="28"/>
      <c r="SZ103" s="28"/>
      <c r="TA103" s="28"/>
      <c r="TB103" s="28"/>
      <c r="TC103" s="28"/>
      <c r="TD103" s="28"/>
      <c r="TE103" s="28"/>
      <c r="TF103" s="28"/>
      <c r="TG103" s="28"/>
      <c r="TH103" s="28"/>
      <c r="TI103" s="28"/>
      <c r="TJ103" s="28"/>
      <c r="TK103" s="28"/>
      <c r="TL103" s="28"/>
      <c r="TM103" s="28"/>
      <c r="TN103" s="28"/>
      <c r="TO103" s="28"/>
      <c r="TP103" s="28"/>
      <c r="TQ103" s="28"/>
      <c r="TR103" s="28"/>
      <c r="TS103" s="28"/>
      <c r="TT103" s="28"/>
      <c r="TU103" s="28"/>
      <c r="TV103" s="28"/>
      <c r="TW103" s="28"/>
      <c r="TX103" s="28"/>
      <c r="TY103" s="28"/>
      <c r="TZ103" s="28"/>
      <c r="UA103" s="28"/>
      <c r="UB103" s="28"/>
      <c r="UC103" s="28"/>
      <c r="UD103" s="28"/>
      <c r="UE103" s="28"/>
      <c r="UF103" s="28"/>
      <c r="UG103" s="28"/>
      <c r="UH103" s="28"/>
      <c r="UI103" s="28"/>
      <c r="UJ103" s="28"/>
      <c r="UK103" s="28"/>
      <c r="UL103" s="28"/>
      <c r="UM103" s="28"/>
      <c r="UN103" s="28"/>
      <c r="UO103" s="28"/>
      <c r="UP103" s="28"/>
      <c r="UQ103" s="28"/>
      <c r="UR103" s="28"/>
      <c r="US103" s="28"/>
      <c r="UT103" s="28"/>
      <c r="UU103" s="28"/>
      <c r="UV103" s="28"/>
      <c r="UW103" s="28"/>
      <c r="UX103" s="28"/>
      <c r="UY103" s="28"/>
      <c r="UZ103" s="28"/>
      <c r="VA103" s="28"/>
      <c r="VB103" s="28"/>
      <c r="VC103" s="28"/>
      <c r="VD103" s="28"/>
      <c r="VE103" s="28"/>
      <c r="VF103" s="28"/>
      <c r="VG103" s="28"/>
      <c r="VH103" s="28"/>
      <c r="VI103" s="28"/>
      <c r="VJ103" s="28"/>
      <c r="VK103" s="28"/>
      <c r="VL103" s="28"/>
      <c r="VM103" s="28"/>
      <c r="VN103" s="28"/>
      <c r="VO103" s="28"/>
      <c r="VP103" s="28"/>
      <c r="VQ103" s="28"/>
      <c r="VR103" s="28"/>
      <c r="VS103" s="28"/>
      <c r="VT103" s="28"/>
      <c r="VU103" s="28"/>
      <c r="VV103" s="28"/>
      <c r="VW103" s="28"/>
      <c r="VX103" s="28"/>
      <c r="VY103" s="28"/>
      <c r="VZ103" s="28"/>
      <c r="WA103" s="28"/>
      <c r="WB103" s="28"/>
      <c r="WC103" s="28"/>
      <c r="WD103" s="28"/>
      <c r="WE103" s="28"/>
      <c r="WF103" s="28"/>
      <c r="WG103" s="28"/>
      <c r="WH103" s="28"/>
      <c r="WI103" s="28"/>
      <c r="WJ103" s="28"/>
      <c r="WK103" s="28"/>
      <c r="WL103" s="28"/>
      <c r="WM103" s="28"/>
      <c r="WN103" s="28"/>
      <c r="WO103" s="28"/>
      <c r="WP103" s="28"/>
      <c r="WQ103" s="28"/>
      <c r="WR103" s="28"/>
      <c r="WS103" s="28"/>
      <c r="WT103" s="28"/>
      <c r="WU103" s="28"/>
      <c r="WV103" s="28"/>
      <c r="WW103" s="28"/>
      <c r="WX103" s="28"/>
      <c r="WY103" s="28"/>
      <c r="WZ103" s="28"/>
      <c r="XA103" s="28"/>
      <c r="XB103" s="28"/>
      <c r="XC103" s="28"/>
      <c r="XD103" s="28"/>
      <c r="XE103" s="28"/>
      <c r="XF103" s="28"/>
      <c r="XG103" s="28"/>
      <c r="XH103" s="28"/>
      <c r="XI103" s="28"/>
      <c r="XJ103" s="28"/>
      <c r="XK103" s="28"/>
      <c r="XL103" s="28"/>
      <c r="XM103" s="28"/>
      <c r="XN103" s="28"/>
      <c r="XO103" s="28"/>
      <c r="XP103" s="28"/>
      <c r="XQ103" s="28"/>
      <c r="XR103" s="28"/>
      <c r="XS103" s="28"/>
      <c r="XT103" s="28"/>
      <c r="XU103" s="28"/>
      <c r="XV103" s="28"/>
      <c r="XW103" s="28"/>
      <c r="XX103" s="28"/>
      <c r="XY103" s="28"/>
      <c r="XZ103" s="28"/>
      <c r="YA103" s="28"/>
      <c r="YB103" s="28"/>
      <c r="YC103" s="28"/>
      <c r="YD103" s="28"/>
      <c r="YE103" s="28"/>
      <c r="YF103" s="28"/>
      <c r="YG103" s="28"/>
      <c r="YH103" s="28"/>
      <c r="YI103" s="28"/>
      <c r="YJ103" s="28"/>
      <c r="YK103" s="28"/>
      <c r="YL103" s="28"/>
      <c r="YM103" s="28"/>
      <c r="YN103" s="28"/>
      <c r="YO103" s="28"/>
      <c r="YP103" s="28"/>
      <c r="YQ103" s="28"/>
      <c r="YR103" s="28"/>
      <c r="YS103" s="28"/>
      <c r="YT103" s="28"/>
      <c r="YU103" s="28"/>
      <c r="YV103" s="28"/>
      <c r="YW103" s="28"/>
      <c r="YX103" s="28"/>
      <c r="YY103" s="28"/>
      <c r="YZ103" s="28"/>
      <c r="ZA103" s="28"/>
      <c r="ZB103" s="28"/>
      <c r="ZC103" s="28"/>
      <c r="ZD103" s="28"/>
      <c r="ZE103" s="28"/>
      <c r="ZF103" s="28"/>
      <c r="ZG103" s="28"/>
      <c r="ZH103" s="28"/>
      <c r="ZI103" s="28"/>
      <c r="ZJ103" s="28"/>
      <c r="ZK103" s="28"/>
      <c r="ZL103" s="28"/>
      <c r="ZM103" s="28"/>
      <c r="ZN103" s="28"/>
      <c r="ZO103" s="28"/>
      <c r="ZP103" s="28"/>
      <c r="ZQ103" s="28"/>
      <c r="ZR103" s="28"/>
      <c r="ZS103" s="28"/>
      <c r="ZT103" s="28"/>
      <c r="ZU103" s="28"/>
      <c r="ZV103" s="28"/>
      <c r="ZW103" s="28"/>
      <c r="ZX103" s="28"/>
      <c r="ZY103" s="28"/>
      <c r="ZZ103" s="28"/>
      <c r="AAA103" s="28"/>
      <c r="AAB103" s="28"/>
      <c r="AAC103" s="28"/>
      <c r="AAD103" s="28"/>
      <c r="AAE103" s="28"/>
      <c r="AAF103" s="28"/>
      <c r="AAG103" s="28"/>
      <c r="AAH103" s="28"/>
      <c r="AAI103" s="28"/>
      <c r="AAJ103" s="28"/>
      <c r="AAK103" s="28"/>
      <c r="AAL103" s="28"/>
      <c r="AAM103" s="28"/>
      <c r="AAN103" s="28"/>
      <c r="AAO103" s="28"/>
      <c r="AAP103" s="28"/>
      <c r="AAQ103" s="28"/>
      <c r="AAR103" s="28"/>
      <c r="AAS103" s="28"/>
      <c r="AAT103" s="28"/>
      <c r="AAU103" s="28"/>
      <c r="AAV103" s="28"/>
      <c r="AAW103" s="28"/>
      <c r="AAX103" s="28"/>
      <c r="AAY103" s="28"/>
      <c r="AAZ103" s="28"/>
      <c r="ABA103" s="28"/>
      <c r="ABB103" s="28"/>
      <c r="ABC103" s="28"/>
      <c r="ABD103" s="28"/>
      <c r="ABE103" s="28"/>
      <c r="ABF103" s="28"/>
      <c r="ABG103" s="28"/>
      <c r="ABH103" s="28"/>
      <c r="ABI103" s="28"/>
      <c r="ABJ103" s="28"/>
      <c r="ABK103" s="28"/>
      <c r="ABL103" s="28"/>
      <c r="ABM103" s="28"/>
      <c r="ABN103" s="28"/>
      <c r="ABO103" s="28"/>
      <c r="ABP103" s="28"/>
      <c r="ABQ103" s="28"/>
      <c r="ABR103" s="28"/>
      <c r="ABS103" s="28"/>
      <c r="ABT103" s="28"/>
      <c r="ABU103" s="28"/>
      <c r="ABV103" s="28"/>
      <c r="ABW103" s="28"/>
      <c r="ABX103" s="28"/>
      <c r="ABY103" s="28"/>
      <c r="ABZ103" s="28"/>
      <c r="ACA103" s="28"/>
      <c r="ACB103" s="28"/>
      <c r="ACC103" s="28"/>
      <c r="ACD103" s="28"/>
      <c r="ACE103" s="28"/>
      <c r="ACF103" s="28"/>
      <c r="ACG103" s="28"/>
      <c r="ACH103" s="28"/>
      <c r="ACI103" s="28"/>
      <c r="ACJ103" s="28"/>
      <c r="ACK103" s="28"/>
      <c r="ACL103" s="28"/>
      <c r="ACM103" s="28"/>
      <c r="ACN103" s="28"/>
      <c r="ACO103" s="28"/>
      <c r="ACP103" s="28"/>
      <c r="ACQ103" s="28"/>
      <c r="ACR103" s="28"/>
      <c r="ACS103" s="28"/>
      <c r="ACT103" s="28"/>
      <c r="ACU103" s="28"/>
      <c r="ACV103" s="28"/>
      <c r="ACW103" s="28"/>
      <c r="ACX103" s="28"/>
      <c r="ACY103" s="28"/>
      <c r="ACZ103" s="28"/>
      <c r="ADA103" s="28"/>
      <c r="ADB103" s="28"/>
      <c r="ADC103" s="28"/>
      <c r="ADD103" s="28"/>
      <c r="ADE103" s="28"/>
      <c r="ADF103" s="28"/>
      <c r="ADG103" s="28"/>
      <c r="ADH103" s="28"/>
      <c r="ADI103" s="28"/>
      <c r="ADJ103" s="28"/>
      <c r="ADK103" s="28"/>
      <c r="ADL103" s="28"/>
      <c r="ADM103" s="28"/>
      <c r="ADN103" s="28"/>
      <c r="ADO103" s="28"/>
      <c r="ADP103" s="28"/>
      <c r="ADQ103" s="28"/>
      <c r="ADR103" s="28"/>
      <c r="ADS103" s="28"/>
      <c r="ADT103" s="28"/>
      <c r="ADU103" s="28"/>
      <c r="ADV103" s="28"/>
      <c r="ADW103" s="28"/>
      <c r="ADX103" s="28"/>
      <c r="ADY103" s="28"/>
      <c r="ADZ103" s="28"/>
      <c r="AEA103" s="28"/>
      <c r="AEB103" s="28"/>
      <c r="AEC103" s="28"/>
      <c r="AED103" s="28"/>
      <c r="AEE103" s="28"/>
      <c r="AEF103" s="28"/>
      <c r="AEG103" s="28"/>
      <c r="AEH103" s="28"/>
      <c r="AEI103" s="28"/>
      <c r="AEJ103" s="28"/>
      <c r="AEK103" s="28"/>
      <c r="AEL103" s="28"/>
      <c r="AEM103" s="28"/>
      <c r="AEN103" s="28"/>
      <c r="AEO103" s="28"/>
      <c r="AEP103" s="28"/>
      <c r="AEQ103" s="28"/>
      <c r="AER103" s="28"/>
      <c r="AES103" s="28"/>
      <c r="AET103" s="28"/>
      <c r="AEU103" s="28"/>
      <c r="AEV103" s="28"/>
      <c r="AEW103" s="28"/>
      <c r="AEX103" s="28"/>
      <c r="AEY103" s="28"/>
      <c r="AEZ103" s="28"/>
      <c r="AFA103" s="28"/>
      <c r="AFB103" s="28"/>
      <c r="AFC103" s="28"/>
      <c r="AFD103" s="28"/>
      <c r="AFE103" s="28"/>
      <c r="AFF103" s="28"/>
      <c r="AFG103" s="28"/>
      <c r="AFH103" s="28"/>
      <c r="AFI103" s="28"/>
      <c r="AFJ103" s="28"/>
      <c r="AFK103" s="28"/>
      <c r="AFL103" s="28"/>
      <c r="AFM103" s="28"/>
      <c r="AFN103" s="28"/>
      <c r="AFO103" s="28"/>
    </row>
    <row r="104" spans="1:847" ht="31.05" customHeight="1">
      <c r="A104" s="446"/>
      <c r="B104" s="447" t="s">
        <v>409</v>
      </c>
      <c r="C104" s="40"/>
      <c r="D104" s="40"/>
      <c r="E104" s="40"/>
      <c r="F104" s="40"/>
      <c r="G104" s="40"/>
      <c r="H104" s="40"/>
      <c r="I104" s="40"/>
      <c r="J104" s="40"/>
      <c r="K104" s="40"/>
      <c r="L104" s="449"/>
    </row>
    <row r="105" spans="1:847" s="6" customFormat="1" ht="31.05" customHeight="1">
      <c r="A105" s="450"/>
      <c r="B105" s="35"/>
      <c r="C105" s="451" t="s">
        <v>55</v>
      </c>
      <c r="D105" s="350"/>
      <c r="E105" s="452" t="b">
        <v>0</v>
      </c>
      <c r="F105" s="453">
        <f>$I$10*$I105/100</f>
        <v>0</v>
      </c>
      <c r="G105" s="453">
        <f>$G$10*$I105/100</f>
        <v>0</v>
      </c>
      <c r="H105" s="35" t="s">
        <v>453</v>
      </c>
      <c r="I105" s="560">
        <v>100</v>
      </c>
      <c r="J105" s="455" t="s">
        <v>334</v>
      </c>
      <c r="K105" s="456">
        <f>$AA105</f>
        <v>0</v>
      </c>
      <c r="L105" s="634" t="str">
        <f>IF($E105,K105,"")</f>
        <v/>
      </c>
      <c r="M105" s="335">
        <v>72.64</v>
      </c>
      <c r="N105" s="246" t="s">
        <v>138</v>
      </c>
      <c r="O105" s="246">
        <f>G105*0.25*0.0889*M105</f>
        <v>0</v>
      </c>
      <c r="P105" s="252" t="s">
        <v>184</v>
      </c>
      <c r="Q105" s="259">
        <v>74.02</v>
      </c>
      <c r="R105" s="259" t="s">
        <v>138</v>
      </c>
      <c r="S105" s="259">
        <f>(G105*0.25*0.0889)*M105</f>
        <v>0</v>
      </c>
      <c r="T105" s="260" t="s">
        <v>374</v>
      </c>
      <c r="U105" s="259">
        <v>70.97</v>
      </c>
      <c r="V105" s="259" t="s">
        <v>138</v>
      </c>
      <c r="W105" s="259">
        <f>(G105*0.25*0.0889)*M105</f>
        <v>0</v>
      </c>
      <c r="X105" s="260" t="s">
        <v>375</v>
      </c>
      <c r="Y105" s="246">
        <f>AVERAGE(O105,S105,W105)</f>
        <v>0</v>
      </c>
      <c r="Z105" s="246"/>
      <c r="AA105" s="254">
        <f>Y105-Z105</f>
        <v>0</v>
      </c>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c r="HD105" s="28"/>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28"/>
      <c r="IF105" s="28"/>
      <c r="IG105" s="28"/>
      <c r="IH105" s="28"/>
      <c r="II105" s="28"/>
      <c r="IJ105" s="28"/>
      <c r="IK105" s="28"/>
      <c r="IL105" s="28"/>
      <c r="IM105" s="28"/>
      <c r="IN105" s="28"/>
      <c r="IO105" s="28"/>
      <c r="IP105" s="28"/>
      <c r="IQ105" s="28"/>
      <c r="IR105" s="28"/>
      <c r="IS105" s="28"/>
      <c r="IT105" s="28"/>
      <c r="IU105" s="28"/>
      <c r="IV105" s="28"/>
      <c r="IW105" s="28"/>
      <c r="IX105" s="28"/>
      <c r="IY105" s="28"/>
      <c r="IZ105" s="28"/>
      <c r="JA105" s="28"/>
      <c r="JB105" s="28"/>
      <c r="JC105" s="28"/>
      <c r="JD105" s="28"/>
      <c r="JE105" s="28"/>
      <c r="JF105" s="28"/>
      <c r="JG105" s="28"/>
      <c r="JH105" s="28"/>
      <c r="JI105" s="28"/>
      <c r="JJ105" s="28"/>
      <c r="JK105" s="28"/>
      <c r="JL105" s="28"/>
      <c r="JM105" s="28"/>
      <c r="JN105" s="28"/>
      <c r="JO105" s="28"/>
      <c r="JP105" s="28"/>
      <c r="JQ105" s="28"/>
      <c r="JR105" s="28"/>
      <c r="JS105" s="28"/>
      <c r="JT105" s="28"/>
      <c r="JU105" s="28"/>
      <c r="JV105" s="28"/>
      <c r="JW105" s="28"/>
      <c r="JX105" s="28"/>
      <c r="JY105" s="28"/>
      <c r="JZ105" s="28"/>
      <c r="KA105" s="28"/>
      <c r="KB105" s="28"/>
      <c r="KC105" s="28"/>
      <c r="KD105" s="28"/>
      <c r="KE105" s="28"/>
      <c r="KF105" s="28"/>
      <c r="KG105" s="28"/>
      <c r="KH105" s="28"/>
      <c r="KI105" s="28"/>
      <c r="KJ105" s="28"/>
      <c r="KK105" s="28"/>
      <c r="KL105" s="28"/>
      <c r="KM105" s="28"/>
      <c r="KN105" s="28"/>
      <c r="KO105" s="28"/>
      <c r="KP105" s="28"/>
      <c r="KQ105" s="28"/>
      <c r="KR105" s="28"/>
      <c r="KS105" s="28"/>
      <c r="KT105" s="28"/>
      <c r="KU105" s="28"/>
      <c r="KV105" s="28"/>
      <c r="KW105" s="28"/>
      <c r="KX105" s="28"/>
      <c r="KY105" s="28"/>
      <c r="KZ105" s="28"/>
      <c r="LA105" s="28"/>
      <c r="LB105" s="28"/>
      <c r="LC105" s="28"/>
      <c r="LD105" s="28"/>
      <c r="LE105" s="28"/>
      <c r="LF105" s="28"/>
      <c r="LG105" s="28"/>
      <c r="LH105" s="28"/>
      <c r="LI105" s="28"/>
      <c r="LJ105" s="28"/>
      <c r="LK105" s="28"/>
      <c r="LL105" s="28"/>
      <c r="LM105" s="28"/>
      <c r="LN105" s="28"/>
      <c r="LO105" s="28"/>
      <c r="LP105" s="28"/>
      <c r="LQ105" s="28"/>
      <c r="LR105" s="28"/>
      <c r="LS105" s="28"/>
      <c r="LT105" s="28"/>
      <c r="LU105" s="28"/>
      <c r="LV105" s="28"/>
      <c r="LW105" s="28"/>
      <c r="LX105" s="28"/>
      <c r="LY105" s="28"/>
      <c r="LZ105" s="28"/>
      <c r="MA105" s="28"/>
      <c r="MB105" s="28"/>
      <c r="MC105" s="28"/>
      <c r="MD105" s="28"/>
      <c r="ME105" s="28"/>
      <c r="MF105" s="28"/>
      <c r="MG105" s="28"/>
      <c r="MH105" s="28"/>
      <c r="MI105" s="28"/>
      <c r="MJ105" s="28"/>
      <c r="MK105" s="28"/>
      <c r="ML105" s="28"/>
      <c r="MM105" s="28"/>
      <c r="MN105" s="28"/>
      <c r="MO105" s="28"/>
      <c r="MP105" s="28"/>
      <c r="MQ105" s="28"/>
      <c r="MR105" s="28"/>
      <c r="MS105" s="28"/>
      <c r="MT105" s="28"/>
      <c r="MU105" s="28"/>
      <c r="MV105" s="28"/>
      <c r="MW105" s="28"/>
      <c r="MX105" s="28"/>
      <c r="MY105" s="28"/>
      <c r="MZ105" s="28"/>
      <c r="NA105" s="28"/>
      <c r="NB105" s="28"/>
      <c r="NC105" s="28"/>
      <c r="ND105" s="28"/>
      <c r="NE105" s="28"/>
      <c r="NF105" s="28"/>
      <c r="NG105" s="28"/>
      <c r="NH105" s="28"/>
      <c r="NI105" s="28"/>
      <c r="NJ105" s="28"/>
      <c r="NK105" s="28"/>
      <c r="NL105" s="28"/>
      <c r="NM105" s="28"/>
      <c r="NN105" s="28"/>
      <c r="NO105" s="28"/>
      <c r="NP105" s="28"/>
      <c r="NQ105" s="28"/>
      <c r="NR105" s="28"/>
      <c r="NS105" s="28"/>
      <c r="NT105" s="28"/>
      <c r="NU105" s="28"/>
      <c r="NV105" s="28"/>
      <c r="NW105" s="28"/>
      <c r="NX105" s="28"/>
      <c r="NY105" s="28"/>
      <c r="NZ105" s="28"/>
      <c r="OA105" s="28"/>
      <c r="OB105" s="28"/>
      <c r="OC105" s="28"/>
      <c r="OD105" s="28"/>
      <c r="OE105" s="28"/>
      <c r="OF105" s="28"/>
      <c r="OG105" s="28"/>
      <c r="OH105" s="28"/>
      <c r="OI105" s="28"/>
      <c r="OJ105" s="28"/>
      <c r="OK105" s="28"/>
      <c r="OL105" s="28"/>
      <c r="OM105" s="28"/>
      <c r="ON105" s="28"/>
      <c r="OO105" s="28"/>
      <c r="OP105" s="28"/>
      <c r="OQ105" s="28"/>
      <c r="OR105" s="28"/>
      <c r="OS105" s="28"/>
      <c r="OT105" s="28"/>
      <c r="OU105" s="28"/>
      <c r="OV105" s="28"/>
      <c r="OW105" s="28"/>
      <c r="OX105" s="28"/>
      <c r="OY105" s="28"/>
      <c r="OZ105" s="28"/>
      <c r="PA105" s="28"/>
      <c r="PB105" s="28"/>
      <c r="PC105" s="28"/>
      <c r="PD105" s="28"/>
      <c r="PE105" s="28"/>
      <c r="PF105" s="28"/>
      <c r="PG105" s="28"/>
      <c r="PH105" s="28"/>
      <c r="PI105" s="28"/>
      <c r="PJ105" s="28"/>
      <c r="PK105" s="28"/>
      <c r="PL105" s="28"/>
      <c r="PM105" s="28"/>
      <c r="PN105" s="28"/>
      <c r="PO105" s="28"/>
      <c r="PP105" s="28"/>
      <c r="PQ105" s="28"/>
      <c r="PR105" s="28"/>
      <c r="PS105" s="28"/>
      <c r="PT105" s="28"/>
      <c r="PU105" s="28"/>
      <c r="PV105" s="28"/>
      <c r="PW105" s="28"/>
      <c r="PX105" s="28"/>
      <c r="PY105" s="28"/>
      <c r="PZ105" s="28"/>
      <c r="QA105" s="28"/>
      <c r="QB105" s="28"/>
      <c r="QC105" s="28"/>
      <c r="QD105" s="28"/>
      <c r="QE105" s="28"/>
      <c r="QF105" s="28"/>
      <c r="QG105" s="28"/>
      <c r="QH105" s="28"/>
      <c r="QI105" s="28"/>
      <c r="QJ105" s="28"/>
      <c r="QK105" s="28"/>
      <c r="QL105" s="28"/>
      <c r="QM105" s="28"/>
      <c r="QN105" s="28"/>
      <c r="QO105" s="28"/>
      <c r="QP105" s="28"/>
      <c r="QQ105" s="28"/>
      <c r="QR105" s="28"/>
      <c r="QS105" s="28"/>
      <c r="QT105" s="28"/>
      <c r="QU105" s="28"/>
      <c r="QV105" s="28"/>
      <c r="QW105" s="28"/>
      <c r="QX105" s="28"/>
      <c r="QY105" s="28"/>
      <c r="QZ105" s="28"/>
      <c r="RA105" s="28"/>
      <c r="RB105" s="28"/>
      <c r="RC105" s="28"/>
      <c r="RD105" s="28"/>
      <c r="RE105" s="28"/>
      <c r="RF105" s="28"/>
      <c r="RG105" s="28"/>
      <c r="RH105" s="28"/>
      <c r="RI105" s="28"/>
      <c r="RJ105" s="28"/>
      <c r="RK105" s="28"/>
      <c r="RL105" s="28"/>
      <c r="RM105" s="28"/>
      <c r="RN105" s="28"/>
      <c r="RO105" s="28"/>
      <c r="RP105" s="28"/>
      <c r="RQ105" s="28"/>
      <c r="RR105" s="28"/>
      <c r="RS105" s="28"/>
      <c r="RT105" s="28"/>
      <c r="RU105" s="28"/>
      <c r="RV105" s="28"/>
      <c r="RW105" s="28"/>
      <c r="RX105" s="28"/>
      <c r="RY105" s="28"/>
      <c r="RZ105" s="28"/>
      <c r="SA105" s="28"/>
      <c r="SB105" s="28"/>
      <c r="SC105" s="28"/>
      <c r="SD105" s="28"/>
      <c r="SE105" s="28"/>
      <c r="SF105" s="28"/>
      <c r="SG105" s="28"/>
      <c r="SH105" s="28"/>
      <c r="SI105" s="28"/>
      <c r="SJ105" s="28"/>
      <c r="SK105" s="28"/>
      <c r="SL105" s="28"/>
      <c r="SM105" s="28"/>
      <c r="SN105" s="28"/>
      <c r="SO105" s="28"/>
      <c r="SP105" s="28"/>
      <c r="SQ105" s="28"/>
      <c r="SR105" s="28"/>
      <c r="SS105" s="28"/>
      <c r="ST105" s="28"/>
      <c r="SU105" s="28"/>
      <c r="SV105" s="28"/>
      <c r="SW105" s="28"/>
      <c r="SX105" s="28"/>
      <c r="SY105" s="28"/>
      <c r="SZ105" s="28"/>
      <c r="TA105" s="28"/>
      <c r="TB105" s="28"/>
      <c r="TC105" s="28"/>
      <c r="TD105" s="28"/>
      <c r="TE105" s="28"/>
      <c r="TF105" s="28"/>
      <c r="TG105" s="28"/>
      <c r="TH105" s="28"/>
      <c r="TI105" s="28"/>
      <c r="TJ105" s="28"/>
      <c r="TK105" s="28"/>
      <c r="TL105" s="28"/>
      <c r="TM105" s="28"/>
      <c r="TN105" s="28"/>
      <c r="TO105" s="28"/>
      <c r="TP105" s="28"/>
      <c r="TQ105" s="28"/>
      <c r="TR105" s="28"/>
      <c r="TS105" s="28"/>
      <c r="TT105" s="28"/>
      <c r="TU105" s="28"/>
      <c r="TV105" s="28"/>
      <c r="TW105" s="28"/>
      <c r="TX105" s="28"/>
      <c r="TY105" s="28"/>
      <c r="TZ105" s="28"/>
      <c r="UA105" s="28"/>
      <c r="UB105" s="28"/>
      <c r="UC105" s="28"/>
      <c r="UD105" s="28"/>
      <c r="UE105" s="28"/>
      <c r="UF105" s="28"/>
      <c r="UG105" s="28"/>
      <c r="UH105" s="28"/>
      <c r="UI105" s="28"/>
      <c r="UJ105" s="28"/>
      <c r="UK105" s="28"/>
      <c r="UL105" s="28"/>
      <c r="UM105" s="28"/>
      <c r="UN105" s="28"/>
      <c r="UO105" s="28"/>
      <c r="UP105" s="28"/>
      <c r="UQ105" s="28"/>
      <c r="UR105" s="28"/>
      <c r="US105" s="28"/>
      <c r="UT105" s="28"/>
      <c r="UU105" s="28"/>
      <c r="UV105" s="28"/>
      <c r="UW105" s="28"/>
      <c r="UX105" s="28"/>
      <c r="UY105" s="28"/>
      <c r="UZ105" s="28"/>
      <c r="VA105" s="28"/>
      <c r="VB105" s="28"/>
      <c r="VC105" s="28"/>
      <c r="VD105" s="28"/>
      <c r="VE105" s="28"/>
      <c r="VF105" s="28"/>
      <c r="VG105" s="28"/>
      <c r="VH105" s="28"/>
      <c r="VI105" s="28"/>
      <c r="VJ105" s="28"/>
      <c r="VK105" s="28"/>
      <c r="VL105" s="28"/>
      <c r="VM105" s="28"/>
      <c r="VN105" s="28"/>
      <c r="VO105" s="28"/>
      <c r="VP105" s="28"/>
      <c r="VQ105" s="28"/>
      <c r="VR105" s="28"/>
      <c r="VS105" s="28"/>
      <c r="VT105" s="28"/>
      <c r="VU105" s="28"/>
      <c r="VV105" s="28"/>
      <c r="VW105" s="28"/>
      <c r="VX105" s="28"/>
      <c r="VY105" s="28"/>
      <c r="VZ105" s="28"/>
      <c r="WA105" s="28"/>
      <c r="WB105" s="28"/>
      <c r="WC105" s="28"/>
      <c r="WD105" s="28"/>
      <c r="WE105" s="28"/>
      <c r="WF105" s="28"/>
      <c r="WG105" s="28"/>
      <c r="WH105" s="28"/>
      <c r="WI105" s="28"/>
      <c r="WJ105" s="28"/>
      <c r="WK105" s="28"/>
      <c r="WL105" s="28"/>
      <c r="WM105" s="28"/>
      <c r="WN105" s="28"/>
      <c r="WO105" s="28"/>
      <c r="WP105" s="28"/>
      <c r="WQ105" s="28"/>
      <c r="WR105" s="28"/>
      <c r="WS105" s="28"/>
      <c r="WT105" s="28"/>
      <c r="WU105" s="28"/>
      <c r="WV105" s="28"/>
      <c r="WW105" s="28"/>
      <c r="WX105" s="28"/>
      <c r="WY105" s="28"/>
      <c r="WZ105" s="28"/>
      <c r="XA105" s="28"/>
      <c r="XB105" s="28"/>
      <c r="XC105" s="28"/>
      <c r="XD105" s="28"/>
      <c r="XE105" s="28"/>
      <c r="XF105" s="28"/>
      <c r="XG105" s="28"/>
      <c r="XH105" s="28"/>
      <c r="XI105" s="28"/>
      <c r="XJ105" s="28"/>
      <c r="XK105" s="28"/>
      <c r="XL105" s="28"/>
      <c r="XM105" s="28"/>
      <c r="XN105" s="28"/>
      <c r="XO105" s="28"/>
      <c r="XP105" s="28"/>
      <c r="XQ105" s="28"/>
      <c r="XR105" s="28"/>
      <c r="XS105" s="28"/>
      <c r="XT105" s="28"/>
      <c r="XU105" s="28"/>
      <c r="XV105" s="28"/>
      <c r="XW105" s="28"/>
      <c r="XX105" s="28"/>
      <c r="XY105" s="28"/>
      <c r="XZ105" s="28"/>
      <c r="YA105" s="28"/>
      <c r="YB105" s="28"/>
      <c r="YC105" s="28"/>
      <c r="YD105" s="28"/>
      <c r="YE105" s="28"/>
      <c r="YF105" s="28"/>
      <c r="YG105" s="28"/>
      <c r="YH105" s="28"/>
      <c r="YI105" s="28"/>
      <c r="YJ105" s="28"/>
      <c r="YK105" s="28"/>
      <c r="YL105" s="28"/>
      <c r="YM105" s="28"/>
      <c r="YN105" s="28"/>
      <c r="YO105" s="28"/>
      <c r="YP105" s="28"/>
      <c r="YQ105" s="28"/>
      <c r="YR105" s="28"/>
      <c r="YS105" s="28"/>
      <c r="YT105" s="28"/>
      <c r="YU105" s="28"/>
      <c r="YV105" s="28"/>
      <c r="YW105" s="28"/>
      <c r="YX105" s="28"/>
      <c r="YY105" s="28"/>
      <c r="YZ105" s="28"/>
      <c r="ZA105" s="28"/>
      <c r="ZB105" s="28"/>
      <c r="ZC105" s="28"/>
      <c r="ZD105" s="28"/>
      <c r="ZE105" s="28"/>
      <c r="ZF105" s="28"/>
      <c r="ZG105" s="28"/>
      <c r="ZH105" s="28"/>
      <c r="ZI105" s="28"/>
      <c r="ZJ105" s="28"/>
      <c r="ZK105" s="28"/>
      <c r="ZL105" s="28"/>
      <c r="ZM105" s="28"/>
      <c r="ZN105" s="28"/>
      <c r="ZO105" s="28"/>
      <c r="ZP105" s="28"/>
      <c r="ZQ105" s="28"/>
      <c r="ZR105" s="28"/>
      <c r="ZS105" s="28"/>
      <c r="ZT105" s="28"/>
      <c r="ZU105" s="28"/>
      <c r="ZV105" s="28"/>
      <c r="ZW105" s="28"/>
      <c r="ZX105" s="28"/>
      <c r="ZY105" s="28"/>
      <c r="ZZ105" s="28"/>
      <c r="AAA105" s="28"/>
      <c r="AAB105" s="28"/>
      <c r="AAC105" s="28"/>
      <c r="AAD105" s="28"/>
      <c r="AAE105" s="28"/>
      <c r="AAF105" s="28"/>
      <c r="AAG105" s="28"/>
      <c r="AAH105" s="28"/>
      <c r="AAI105" s="28"/>
      <c r="AAJ105" s="28"/>
      <c r="AAK105" s="28"/>
      <c r="AAL105" s="28"/>
      <c r="AAM105" s="28"/>
      <c r="AAN105" s="28"/>
      <c r="AAO105" s="28"/>
      <c r="AAP105" s="28"/>
      <c r="AAQ105" s="28"/>
      <c r="AAR105" s="28"/>
      <c r="AAS105" s="28"/>
      <c r="AAT105" s="28"/>
      <c r="AAU105" s="28"/>
      <c r="AAV105" s="28"/>
      <c r="AAW105" s="28"/>
      <c r="AAX105" s="28"/>
      <c r="AAY105" s="28"/>
      <c r="AAZ105" s="28"/>
      <c r="ABA105" s="28"/>
      <c r="ABB105" s="28"/>
      <c r="ABC105" s="28"/>
      <c r="ABD105" s="28"/>
      <c r="ABE105" s="28"/>
      <c r="ABF105" s="28"/>
      <c r="ABG105" s="28"/>
      <c r="ABH105" s="28"/>
      <c r="ABI105" s="28"/>
      <c r="ABJ105" s="28"/>
      <c r="ABK105" s="28"/>
      <c r="ABL105" s="28"/>
      <c r="ABM105" s="28"/>
      <c r="ABN105" s="28"/>
      <c r="ABO105" s="28"/>
      <c r="ABP105" s="28"/>
      <c r="ABQ105" s="28"/>
      <c r="ABR105" s="28"/>
      <c r="ABS105" s="28"/>
      <c r="ABT105" s="28"/>
      <c r="ABU105" s="28"/>
      <c r="ABV105" s="28"/>
      <c r="ABW105" s="28"/>
      <c r="ABX105" s="28"/>
      <c r="ABY105" s="28"/>
      <c r="ABZ105" s="28"/>
      <c r="ACA105" s="28"/>
      <c r="ACB105" s="28"/>
      <c r="ACC105" s="28"/>
      <c r="ACD105" s="28"/>
      <c r="ACE105" s="28"/>
      <c r="ACF105" s="28"/>
      <c r="ACG105" s="28"/>
      <c r="ACH105" s="28"/>
      <c r="ACI105" s="28"/>
      <c r="ACJ105" s="28"/>
      <c r="ACK105" s="28"/>
      <c r="ACL105" s="28"/>
      <c r="ACM105" s="28"/>
      <c r="ACN105" s="28"/>
      <c r="ACO105" s="28"/>
      <c r="ACP105" s="28"/>
      <c r="ACQ105" s="28"/>
      <c r="ACR105" s="28"/>
      <c r="ACS105" s="28"/>
      <c r="ACT105" s="28"/>
      <c r="ACU105" s="28"/>
      <c r="ACV105" s="28"/>
      <c r="ACW105" s="28"/>
      <c r="ACX105" s="28"/>
      <c r="ACY105" s="28"/>
      <c r="ACZ105" s="28"/>
      <c r="ADA105" s="28"/>
      <c r="ADB105" s="28"/>
      <c r="ADC105" s="28"/>
      <c r="ADD105" s="28"/>
      <c r="ADE105" s="28"/>
      <c r="ADF105" s="28"/>
      <c r="ADG105" s="28"/>
      <c r="ADH105" s="28"/>
      <c r="ADI105" s="28"/>
      <c r="ADJ105" s="28"/>
      <c r="ADK105" s="28"/>
      <c r="ADL105" s="28"/>
      <c r="ADM105" s="28"/>
      <c r="ADN105" s="28"/>
      <c r="ADO105" s="28"/>
      <c r="ADP105" s="28"/>
      <c r="ADQ105" s="28"/>
      <c r="ADR105" s="28"/>
      <c r="ADS105" s="28"/>
      <c r="ADT105" s="28"/>
      <c r="ADU105" s="28"/>
      <c r="ADV105" s="28"/>
      <c r="ADW105" s="28"/>
      <c r="ADX105" s="28"/>
      <c r="ADY105" s="28"/>
      <c r="ADZ105" s="28"/>
      <c r="AEA105" s="28"/>
      <c r="AEB105" s="28"/>
      <c r="AEC105" s="28"/>
      <c r="AED105" s="28"/>
      <c r="AEE105" s="28"/>
      <c r="AEF105" s="28"/>
      <c r="AEG105" s="28"/>
      <c r="AEH105" s="28"/>
      <c r="AEI105" s="28"/>
      <c r="AEJ105" s="28"/>
      <c r="AEK105" s="28"/>
      <c r="AEL105" s="28"/>
      <c r="AEM105" s="28"/>
      <c r="AEN105" s="28"/>
      <c r="AEO105" s="28"/>
      <c r="AEP105" s="28"/>
      <c r="AEQ105" s="28"/>
      <c r="AER105" s="28"/>
      <c r="AES105" s="28"/>
      <c r="AET105" s="28"/>
      <c r="AEU105" s="28"/>
      <c r="AEV105" s="28"/>
      <c r="AEW105" s="28"/>
      <c r="AEX105" s="28"/>
      <c r="AEY105" s="28"/>
      <c r="AEZ105" s="28"/>
      <c r="AFA105" s="28"/>
      <c r="AFB105" s="28"/>
      <c r="AFC105" s="28"/>
      <c r="AFD105" s="28"/>
      <c r="AFE105" s="28"/>
      <c r="AFF105" s="28"/>
      <c r="AFG105" s="28"/>
      <c r="AFH105" s="28"/>
      <c r="AFI105" s="28"/>
      <c r="AFJ105" s="28"/>
      <c r="AFK105" s="28"/>
      <c r="AFL105" s="28"/>
      <c r="AFM105" s="28"/>
      <c r="AFN105" s="28"/>
      <c r="AFO105" s="28"/>
    </row>
    <row r="106" spans="1:847" ht="31.05" customHeight="1">
      <c r="A106" s="457"/>
      <c r="B106" s="44"/>
      <c r="C106" s="458" t="s">
        <v>56</v>
      </c>
      <c r="D106" s="349"/>
      <c r="E106" s="473" t="b">
        <v>0</v>
      </c>
      <c r="F106" s="461">
        <f>$I$10*$I106/100</f>
        <v>0</v>
      </c>
      <c r="G106" s="461">
        <f>$G$10*$I106/100</f>
        <v>0</v>
      </c>
      <c r="H106" s="44" t="s">
        <v>453</v>
      </c>
      <c r="I106" s="560">
        <v>100</v>
      </c>
      <c r="J106" s="468" t="s">
        <v>334</v>
      </c>
      <c r="K106" s="463">
        <f>$AA106</f>
        <v>0</v>
      </c>
      <c r="L106" s="513" t="str">
        <f>IF($E106,K106,"")</f>
        <v/>
      </c>
      <c r="M106" s="337">
        <v>72.64</v>
      </c>
      <c r="N106" s="256" t="s">
        <v>138</v>
      </c>
      <c r="O106" s="256">
        <f>G106*0.25*0.1397*M106</f>
        <v>0</v>
      </c>
      <c r="P106" s="288" t="s">
        <v>184</v>
      </c>
      <c r="Q106" s="259">
        <v>74.02</v>
      </c>
      <c r="R106" s="259" t="s">
        <v>138</v>
      </c>
      <c r="S106" s="259">
        <f>(G106*0.25*0.1397)*M106</f>
        <v>0</v>
      </c>
      <c r="T106" s="260" t="s">
        <v>374</v>
      </c>
      <c r="U106" s="259">
        <v>70.97</v>
      </c>
      <c r="V106" s="259" t="s">
        <v>138</v>
      </c>
      <c r="W106" s="259">
        <f>(G106*0.25*0.1397)*M106</f>
        <v>0</v>
      </c>
      <c r="X106" s="260" t="s">
        <v>375</v>
      </c>
      <c r="Y106" s="246">
        <f>AVERAGE(O106,S106,W106)</f>
        <v>0</v>
      </c>
      <c r="Z106" s="256"/>
      <c r="AA106" s="261">
        <f>Y106-Z106</f>
        <v>0</v>
      </c>
    </row>
    <row r="107" spans="1:847" s="6" customFormat="1" ht="31.05" customHeight="1">
      <c r="A107" s="437"/>
      <c r="B107" s="354"/>
      <c r="C107" s="465" t="s">
        <v>57</v>
      </c>
      <c r="D107" s="350"/>
      <c r="E107" s="510" t="b">
        <v>0</v>
      </c>
      <c r="F107" s="453">
        <f>$I$10*$I107/100</f>
        <v>0</v>
      </c>
      <c r="G107" s="453">
        <f>$G$10*$I107/100</f>
        <v>0</v>
      </c>
      <c r="H107" s="35" t="s">
        <v>453</v>
      </c>
      <c r="I107" s="560">
        <v>100</v>
      </c>
      <c r="J107" s="467" t="s">
        <v>334</v>
      </c>
      <c r="K107" s="514">
        <f>AA107</f>
        <v>0</v>
      </c>
      <c r="L107" s="515" t="str">
        <f>IF($E107,K107,"")</f>
        <v/>
      </c>
      <c r="M107" s="618">
        <v>72.64</v>
      </c>
      <c r="N107" s="262" t="s">
        <v>138</v>
      </c>
      <c r="O107" s="262">
        <f>G107*0.25*0.1905*M107</f>
        <v>0</v>
      </c>
      <c r="P107" s="263" t="s">
        <v>184</v>
      </c>
      <c r="Q107" s="259">
        <v>74.02</v>
      </c>
      <c r="R107" s="259" t="s">
        <v>138</v>
      </c>
      <c r="S107" s="259">
        <f>G107*0.25*0.1905*Q107</f>
        <v>0</v>
      </c>
      <c r="T107" s="260" t="s">
        <v>374</v>
      </c>
      <c r="U107" s="259">
        <v>70.97</v>
      </c>
      <c r="V107" s="259" t="s">
        <v>138</v>
      </c>
      <c r="W107" s="259">
        <f>G107*0.25*0.1905*U107</f>
        <v>0</v>
      </c>
      <c r="X107" s="260" t="s">
        <v>375</v>
      </c>
      <c r="Y107" s="246">
        <f>AVERAGE(O107,S107,W107)</f>
        <v>0</v>
      </c>
      <c r="Z107" s="262"/>
      <c r="AA107" s="261">
        <f>Y107-Z107</f>
        <v>0</v>
      </c>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c r="HD107" s="28"/>
      <c r="HE107" s="28"/>
      <c r="HF107" s="28"/>
      <c r="HG107" s="28"/>
      <c r="HH107" s="28"/>
      <c r="HI107" s="28"/>
      <c r="HJ107" s="28"/>
      <c r="HK107" s="28"/>
      <c r="HL107" s="28"/>
      <c r="HM107" s="28"/>
      <c r="HN107" s="28"/>
      <c r="HO107" s="28"/>
      <c r="HP107" s="28"/>
      <c r="HQ107" s="28"/>
      <c r="HR107" s="28"/>
      <c r="HS107" s="28"/>
      <c r="HT107" s="28"/>
      <c r="HU107" s="28"/>
      <c r="HV107" s="28"/>
      <c r="HW107" s="28"/>
      <c r="HX107" s="28"/>
      <c r="HY107" s="28"/>
      <c r="HZ107" s="28"/>
      <c r="IA107" s="28"/>
      <c r="IB107" s="28"/>
      <c r="IC107" s="28"/>
      <c r="ID107" s="28"/>
      <c r="IE107" s="28"/>
      <c r="IF107" s="28"/>
      <c r="IG107" s="28"/>
      <c r="IH107" s="28"/>
      <c r="II107" s="28"/>
      <c r="IJ107" s="28"/>
      <c r="IK107" s="28"/>
      <c r="IL107" s="28"/>
      <c r="IM107" s="28"/>
      <c r="IN107" s="28"/>
      <c r="IO107" s="28"/>
      <c r="IP107" s="28"/>
      <c r="IQ107" s="28"/>
      <c r="IR107" s="28"/>
      <c r="IS107" s="28"/>
      <c r="IT107" s="28"/>
      <c r="IU107" s="28"/>
      <c r="IV107" s="28"/>
      <c r="IW107" s="28"/>
      <c r="IX107" s="28"/>
      <c r="IY107" s="28"/>
      <c r="IZ107" s="28"/>
      <c r="JA107" s="28"/>
      <c r="JB107" s="28"/>
      <c r="JC107" s="28"/>
      <c r="JD107" s="28"/>
      <c r="JE107" s="28"/>
      <c r="JF107" s="28"/>
      <c r="JG107" s="28"/>
      <c r="JH107" s="28"/>
      <c r="JI107" s="28"/>
      <c r="JJ107" s="28"/>
      <c r="JK107" s="28"/>
      <c r="JL107" s="28"/>
      <c r="JM107" s="28"/>
      <c r="JN107" s="28"/>
      <c r="JO107" s="28"/>
      <c r="JP107" s="28"/>
      <c r="JQ107" s="28"/>
      <c r="JR107" s="28"/>
      <c r="JS107" s="28"/>
      <c r="JT107" s="28"/>
      <c r="JU107" s="28"/>
      <c r="JV107" s="28"/>
      <c r="JW107" s="28"/>
      <c r="JX107" s="28"/>
      <c r="JY107" s="28"/>
      <c r="JZ107" s="28"/>
      <c r="KA107" s="28"/>
      <c r="KB107" s="28"/>
      <c r="KC107" s="28"/>
      <c r="KD107" s="28"/>
      <c r="KE107" s="28"/>
      <c r="KF107" s="28"/>
      <c r="KG107" s="28"/>
      <c r="KH107" s="28"/>
      <c r="KI107" s="28"/>
      <c r="KJ107" s="28"/>
      <c r="KK107" s="28"/>
      <c r="KL107" s="28"/>
      <c r="KM107" s="28"/>
      <c r="KN107" s="28"/>
      <c r="KO107" s="28"/>
      <c r="KP107" s="28"/>
      <c r="KQ107" s="28"/>
      <c r="KR107" s="28"/>
      <c r="KS107" s="28"/>
      <c r="KT107" s="28"/>
      <c r="KU107" s="28"/>
      <c r="KV107" s="28"/>
      <c r="KW107" s="28"/>
      <c r="KX107" s="28"/>
      <c r="KY107" s="28"/>
      <c r="KZ107" s="28"/>
      <c r="LA107" s="28"/>
      <c r="LB107" s="28"/>
      <c r="LC107" s="28"/>
      <c r="LD107" s="28"/>
      <c r="LE107" s="28"/>
      <c r="LF107" s="28"/>
      <c r="LG107" s="28"/>
      <c r="LH107" s="28"/>
      <c r="LI107" s="28"/>
      <c r="LJ107" s="28"/>
      <c r="LK107" s="28"/>
      <c r="LL107" s="28"/>
      <c r="LM107" s="28"/>
      <c r="LN107" s="28"/>
      <c r="LO107" s="28"/>
      <c r="LP107" s="28"/>
      <c r="LQ107" s="28"/>
      <c r="LR107" s="28"/>
      <c r="LS107" s="28"/>
      <c r="LT107" s="28"/>
      <c r="LU107" s="28"/>
      <c r="LV107" s="28"/>
      <c r="LW107" s="28"/>
      <c r="LX107" s="28"/>
      <c r="LY107" s="28"/>
      <c r="LZ107" s="28"/>
      <c r="MA107" s="28"/>
      <c r="MB107" s="28"/>
      <c r="MC107" s="28"/>
      <c r="MD107" s="28"/>
      <c r="ME107" s="28"/>
      <c r="MF107" s="28"/>
      <c r="MG107" s="28"/>
      <c r="MH107" s="28"/>
      <c r="MI107" s="28"/>
      <c r="MJ107" s="28"/>
      <c r="MK107" s="28"/>
      <c r="ML107" s="28"/>
      <c r="MM107" s="28"/>
      <c r="MN107" s="28"/>
      <c r="MO107" s="28"/>
      <c r="MP107" s="28"/>
      <c r="MQ107" s="28"/>
      <c r="MR107" s="28"/>
      <c r="MS107" s="28"/>
      <c r="MT107" s="28"/>
      <c r="MU107" s="28"/>
      <c r="MV107" s="28"/>
      <c r="MW107" s="28"/>
      <c r="MX107" s="28"/>
      <c r="MY107" s="28"/>
      <c r="MZ107" s="28"/>
      <c r="NA107" s="28"/>
      <c r="NB107" s="28"/>
      <c r="NC107" s="28"/>
      <c r="ND107" s="28"/>
      <c r="NE107" s="28"/>
      <c r="NF107" s="28"/>
      <c r="NG107" s="28"/>
      <c r="NH107" s="28"/>
      <c r="NI107" s="28"/>
      <c r="NJ107" s="28"/>
      <c r="NK107" s="28"/>
      <c r="NL107" s="28"/>
      <c r="NM107" s="28"/>
      <c r="NN107" s="28"/>
      <c r="NO107" s="28"/>
      <c r="NP107" s="28"/>
      <c r="NQ107" s="28"/>
      <c r="NR107" s="28"/>
      <c r="NS107" s="28"/>
      <c r="NT107" s="28"/>
      <c r="NU107" s="28"/>
      <c r="NV107" s="28"/>
      <c r="NW107" s="28"/>
      <c r="NX107" s="28"/>
      <c r="NY107" s="28"/>
      <c r="NZ107" s="28"/>
      <c r="OA107" s="28"/>
      <c r="OB107" s="28"/>
      <c r="OC107" s="28"/>
      <c r="OD107" s="28"/>
      <c r="OE107" s="28"/>
      <c r="OF107" s="28"/>
      <c r="OG107" s="28"/>
      <c r="OH107" s="28"/>
      <c r="OI107" s="28"/>
      <c r="OJ107" s="28"/>
      <c r="OK107" s="28"/>
      <c r="OL107" s="28"/>
      <c r="OM107" s="28"/>
      <c r="ON107" s="28"/>
      <c r="OO107" s="28"/>
      <c r="OP107" s="28"/>
      <c r="OQ107" s="28"/>
      <c r="OR107" s="28"/>
      <c r="OS107" s="28"/>
      <c r="OT107" s="28"/>
      <c r="OU107" s="28"/>
      <c r="OV107" s="28"/>
      <c r="OW107" s="28"/>
      <c r="OX107" s="28"/>
      <c r="OY107" s="28"/>
      <c r="OZ107" s="28"/>
      <c r="PA107" s="28"/>
      <c r="PB107" s="28"/>
      <c r="PC107" s="28"/>
      <c r="PD107" s="28"/>
      <c r="PE107" s="28"/>
      <c r="PF107" s="28"/>
      <c r="PG107" s="28"/>
      <c r="PH107" s="28"/>
      <c r="PI107" s="28"/>
      <c r="PJ107" s="28"/>
      <c r="PK107" s="28"/>
      <c r="PL107" s="28"/>
      <c r="PM107" s="28"/>
      <c r="PN107" s="28"/>
      <c r="PO107" s="28"/>
      <c r="PP107" s="28"/>
      <c r="PQ107" s="28"/>
      <c r="PR107" s="28"/>
      <c r="PS107" s="28"/>
      <c r="PT107" s="28"/>
      <c r="PU107" s="28"/>
      <c r="PV107" s="28"/>
      <c r="PW107" s="28"/>
      <c r="PX107" s="28"/>
      <c r="PY107" s="28"/>
      <c r="PZ107" s="28"/>
      <c r="QA107" s="28"/>
      <c r="QB107" s="28"/>
      <c r="QC107" s="28"/>
      <c r="QD107" s="28"/>
      <c r="QE107" s="28"/>
      <c r="QF107" s="28"/>
      <c r="QG107" s="28"/>
      <c r="QH107" s="28"/>
      <c r="QI107" s="28"/>
      <c r="QJ107" s="28"/>
      <c r="QK107" s="28"/>
      <c r="QL107" s="28"/>
      <c r="QM107" s="28"/>
      <c r="QN107" s="28"/>
      <c r="QO107" s="28"/>
      <c r="QP107" s="28"/>
      <c r="QQ107" s="28"/>
      <c r="QR107" s="28"/>
      <c r="QS107" s="28"/>
      <c r="QT107" s="28"/>
      <c r="QU107" s="28"/>
      <c r="QV107" s="28"/>
      <c r="QW107" s="28"/>
      <c r="QX107" s="28"/>
      <c r="QY107" s="28"/>
      <c r="QZ107" s="28"/>
      <c r="RA107" s="28"/>
      <c r="RB107" s="28"/>
      <c r="RC107" s="28"/>
      <c r="RD107" s="28"/>
      <c r="RE107" s="28"/>
      <c r="RF107" s="28"/>
      <c r="RG107" s="28"/>
      <c r="RH107" s="28"/>
      <c r="RI107" s="28"/>
      <c r="RJ107" s="28"/>
      <c r="RK107" s="28"/>
      <c r="RL107" s="28"/>
      <c r="RM107" s="28"/>
      <c r="RN107" s="28"/>
      <c r="RO107" s="28"/>
      <c r="RP107" s="28"/>
      <c r="RQ107" s="28"/>
      <c r="RR107" s="28"/>
      <c r="RS107" s="28"/>
      <c r="RT107" s="28"/>
      <c r="RU107" s="28"/>
      <c r="RV107" s="28"/>
      <c r="RW107" s="28"/>
      <c r="RX107" s="28"/>
      <c r="RY107" s="28"/>
      <c r="RZ107" s="28"/>
      <c r="SA107" s="28"/>
      <c r="SB107" s="28"/>
      <c r="SC107" s="28"/>
      <c r="SD107" s="28"/>
      <c r="SE107" s="28"/>
      <c r="SF107" s="28"/>
      <c r="SG107" s="28"/>
      <c r="SH107" s="28"/>
      <c r="SI107" s="28"/>
      <c r="SJ107" s="28"/>
      <c r="SK107" s="28"/>
      <c r="SL107" s="28"/>
      <c r="SM107" s="28"/>
      <c r="SN107" s="28"/>
      <c r="SO107" s="28"/>
      <c r="SP107" s="28"/>
      <c r="SQ107" s="28"/>
      <c r="SR107" s="28"/>
      <c r="SS107" s="28"/>
      <c r="ST107" s="28"/>
      <c r="SU107" s="28"/>
      <c r="SV107" s="28"/>
      <c r="SW107" s="28"/>
      <c r="SX107" s="28"/>
      <c r="SY107" s="28"/>
      <c r="SZ107" s="28"/>
      <c r="TA107" s="28"/>
      <c r="TB107" s="28"/>
      <c r="TC107" s="28"/>
      <c r="TD107" s="28"/>
      <c r="TE107" s="28"/>
      <c r="TF107" s="28"/>
      <c r="TG107" s="28"/>
      <c r="TH107" s="28"/>
      <c r="TI107" s="28"/>
      <c r="TJ107" s="28"/>
      <c r="TK107" s="28"/>
      <c r="TL107" s="28"/>
      <c r="TM107" s="28"/>
      <c r="TN107" s="28"/>
      <c r="TO107" s="28"/>
      <c r="TP107" s="28"/>
      <c r="TQ107" s="28"/>
      <c r="TR107" s="28"/>
      <c r="TS107" s="28"/>
      <c r="TT107" s="28"/>
      <c r="TU107" s="28"/>
      <c r="TV107" s="28"/>
      <c r="TW107" s="28"/>
      <c r="TX107" s="28"/>
      <c r="TY107" s="28"/>
      <c r="TZ107" s="28"/>
      <c r="UA107" s="28"/>
      <c r="UB107" s="28"/>
      <c r="UC107" s="28"/>
      <c r="UD107" s="28"/>
      <c r="UE107" s="28"/>
      <c r="UF107" s="28"/>
      <c r="UG107" s="28"/>
      <c r="UH107" s="28"/>
      <c r="UI107" s="28"/>
      <c r="UJ107" s="28"/>
      <c r="UK107" s="28"/>
      <c r="UL107" s="28"/>
      <c r="UM107" s="28"/>
      <c r="UN107" s="28"/>
      <c r="UO107" s="28"/>
      <c r="UP107" s="28"/>
      <c r="UQ107" s="28"/>
      <c r="UR107" s="28"/>
      <c r="US107" s="28"/>
      <c r="UT107" s="28"/>
      <c r="UU107" s="28"/>
      <c r="UV107" s="28"/>
      <c r="UW107" s="28"/>
      <c r="UX107" s="28"/>
      <c r="UY107" s="28"/>
      <c r="UZ107" s="28"/>
      <c r="VA107" s="28"/>
      <c r="VB107" s="28"/>
      <c r="VC107" s="28"/>
      <c r="VD107" s="28"/>
      <c r="VE107" s="28"/>
      <c r="VF107" s="28"/>
      <c r="VG107" s="28"/>
      <c r="VH107" s="28"/>
      <c r="VI107" s="28"/>
      <c r="VJ107" s="28"/>
      <c r="VK107" s="28"/>
      <c r="VL107" s="28"/>
      <c r="VM107" s="28"/>
      <c r="VN107" s="28"/>
      <c r="VO107" s="28"/>
      <c r="VP107" s="28"/>
      <c r="VQ107" s="28"/>
      <c r="VR107" s="28"/>
      <c r="VS107" s="28"/>
      <c r="VT107" s="28"/>
      <c r="VU107" s="28"/>
      <c r="VV107" s="28"/>
      <c r="VW107" s="28"/>
      <c r="VX107" s="28"/>
      <c r="VY107" s="28"/>
      <c r="VZ107" s="28"/>
      <c r="WA107" s="28"/>
      <c r="WB107" s="28"/>
      <c r="WC107" s="28"/>
      <c r="WD107" s="28"/>
      <c r="WE107" s="28"/>
      <c r="WF107" s="28"/>
      <c r="WG107" s="28"/>
      <c r="WH107" s="28"/>
      <c r="WI107" s="28"/>
      <c r="WJ107" s="28"/>
      <c r="WK107" s="28"/>
      <c r="WL107" s="28"/>
      <c r="WM107" s="28"/>
      <c r="WN107" s="28"/>
      <c r="WO107" s="28"/>
      <c r="WP107" s="28"/>
      <c r="WQ107" s="28"/>
      <c r="WR107" s="28"/>
      <c r="WS107" s="28"/>
      <c r="WT107" s="28"/>
      <c r="WU107" s="28"/>
      <c r="WV107" s="28"/>
      <c r="WW107" s="28"/>
      <c r="WX107" s="28"/>
      <c r="WY107" s="28"/>
      <c r="WZ107" s="28"/>
      <c r="XA107" s="28"/>
      <c r="XB107" s="28"/>
      <c r="XC107" s="28"/>
      <c r="XD107" s="28"/>
      <c r="XE107" s="28"/>
      <c r="XF107" s="28"/>
      <c r="XG107" s="28"/>
      <c r="XH107" s="28"/>
      <c r="XI107" s="28"/>
      <c r="XJ107" s="28"/>
      <c r="XK107" s="28"/>
      <c r="XL107" s="28"/>
      <c r="XM107" s="28"/>
      <c r="XN107" s="28"/>
      <c r="XO107" s="28"/>
      <c r="XP107" s="28"/>
      <c r="XQ107" s="28"/>
      <c r="XR107" s="28"/>
      <c r="XS107" s="28"/>
      <c r="XT107" s="28"/>
      <c r="XU107" s="28"/>
      <c r="XV107" s="28"/>
      <c r="XW107" s="28"/>
      <c r="XX107" s="28"/>
      <c r="XY107" s="28"/>
      <c r="XZ107" s="28"/>
      <c r="YA107" s="28"/>
      <c r="YB107" s="28"/>
      <c r="YC107" s="28"/>
      <c r="YD107" s="28"/>
      <c r="YE107" s="28"/>
      <c r="YF107" s="28"/>
      <c r="YG107" s="28"/>
      <c r="YH107" s="28"/>
      <c r="YI107" s="28"/>
      <c r="YJ107" s="28"/>
      <c r="YK107" s="28"/>
      <c r="YL107" s="28"/>
      <c r="YM107" s="28"/>
      <c r="YN107" s="28"/>
      <c r="YO107" s="28"/>
      <c r="YP107" s="28"/>
      <c r="YQ107" s="28"/>
      <c r="YR107" s="28"/>
      <c r="YS107" s="28"/>
      <c r="YT107" s="28"/>
      <c r="YU107" s="28"/>
      <c r="YV107" s="28"/>
      <c r="YW107" s="28"/>
      <c r="YX107" s="28"/>
      <c r="YY107" s="28"/>
      <c r="YZ107" s="28"/>
      <c r="ZA107" s="28"/>
      <c r="ZB107" s="28"/>
      <c r="ZC107" s="28"/>
      <c r="ZD107" s="28"/>
      <c r="ZE107" s="28"/>
      <c r="ZF107" s="28"/>
      <c r="ZG107" s="28"/>
      <c r="ZH107" s="28"/>
      <c r="ZI107" s="28"/>
      <c r="ZJ107" s="28"/>
      <c r="ZK107" s="28"/>
      <c r="ZL107" s="28"/>
      <c r="ZM107" s="28"/>
      <c r="ZN107" s="28"/>
      <c r="ZO107" s="28"/>
      <c r="ZP107" s="28"/>
      <c r="ZQ107" s="28"/>
      <c r="ZR107" s="28"/>
      <c r="ZS107" s="28"/>
      <c r="ZT107" s="28"/>
      <c r="ZU107" s="28"/>
      <c r="ZV107" s="28"/>
      <c r="ZW107" s="28"/>
      <c r="ZX107" s="28"/>
      <c r="ZY107" s="28"/>
      <c r="ZZ107" s="28"/>
      <c r="AAA107" s="28"/>
      <c r="AAB107" s="28"/>
      <c r="AAC107" s="28"/>
      <c r="AAD107" s="28"/>
      <c r="AAE107" s="28"/>
      <c r="AAF107" s="28"/>
      <c r="AAG107" s="28"/>
      <c r="AAH107" s="28"/>
      <c r="AAI107" s="28"/>
      <c r="AAJ107" s="28"/>
      <c r="AAK107" s="28"/>
      <c r="AAL107" s="28"/>
      <c r="AAM107" s="28"/>
      <c r="AAN107" s="28"/>
      <c r="AAO107" s="28"/>
      <c r="AAP107" s="28"/>
      <c r="AAQ107" s="28"/>
      <c r="AAR107" s="28"/>
      <c r="AAS107" s="28"/>
      <c r="AAT107" s="28"/>
      <c r="AAU107" s="28"/>
      <c r="AAV107" s="28"/>
      <c r="AAW107" s="28"/>
      <c r="AAX107" s="28"/>
      <c r="AAY107" s="28"/>
      <c r="AAZ107" s="28"/>
      <c r="ABA107" s="28"/>
      <c r="ABB107" s="28"/>
      <c r="ABC107" s="28"/>
      <c r="ABD107" s="28"/>
      <c r="ABE107" s="28"/>
      <c r="ABF107" s="28"/>
      <c r="ABG107" s="28"/>
      <c r="ABH107" s="28"/>
      <c r="ABI107" s="28"/>
      <c r="ABJ107" s="28"/>
      <c r="ABK107" s="28"/>
      <c r="ABL107" s="28"/>
      <c r="ABM107" s="28"/>
      <c r="ABN107" s="28"/>
      <c r="ABO107" s="28"/>
      <c r="ABP107" s="28"/>
      <c r="ABQ107" s="28"/>
      <c r="ABR107" s="28"/>
      <c r="ABS107" s="28"/>
      <c r="ABT107" s="28"/>
      <c r="ABU107" s="28"/>
      <c r="ABV107" s="28"/>
      <c r="ABW107" s="28"/>
      <c r="ABX107" s="28"/>
      <c r="ABY107" s="28"/>
      <c r="ABZ107" s="28"/>
      <c r="ACA107" s="28"/>
      <c r="ACB107" s="28"/>
      <c r="ACC107" s="28"/>
      <c r="ACD107" s="28"/>
      <c r="ACE107" s="28"/>
      <c r="ACF107" s="28"/>
      <c r="ACG107" s="28"/>
      <c r="ACH107" s="28"/>
      <c r="ACI107" s="28"/>
      <c r="ACJ107" s="28"/>
      <c r="ACK107" s="28"/>
      <c r="ACL107" s="28"/>
      <c r="ACM107" s="28"/>
      <c r="ACN107" s="28"/>
      <c r="ACO107" s="28"/>
      <c r="ACP107" s="28"/>
      <c r="ACQ107" s="28"/>
      <c r="ACR107" s="28"/>
      <c r="ACS107" s="28"/>
      <c r="ACT107" s="28"/>
      <c r="ACU107" s="28"/>
      <c r="ACV107" s="28"/>
      <c r="ACW107" s="28"/>
      <c r="ACX107" s="28"/>
      <c r="ACY107" s="28"/>
      <c r="ACZ107" s="28"/>
      <c r="ADA107" s="28"/>
      <c r="ADB107" s="28"/>
      <c r="ADC107" s="28"/>
      <c r="ADD107" s="28"/>
      <c r="ADE107" s="28"/>
      <c r="ADF107" s="28"/>
      <c r="ADG107" s="28"/>
      <c r="ADH107" s="28"/>
      <c r="ADI107" s="28"/>
      <c r="ADJ107" s="28"/>
      <c r="ADK107" s="28"/>
      <c r="ADL107" s="28"/>
      <c r="ADM107" s="28"/>
      <c r="ADN107" s="28"/>
      <c r="ADO107" s="28"/>
      <c r="ADP107" s="28"/>
      <c r="ADQ107" s="28"/>
      <c r="ADR107" s="28"/>
      <c r="ADS107" s="28"/>
      <c r="ADT107" s="28"/>
      <c r="ADU107" s="28"/>
      <c r="ADV107" s="28"/>
      <c r="ADW107" s="28"/>
      <c r="ADX107" s="28"/>
      <c r="ADY107" s="28"/>
      <c r="ADZ107" s="28"/>
      <c r="AEA107" s="28"/>
      <c r="AEB107" s="28"/>
      <c r="AEC107" s="28"/>
      <c r="AED107" s="28"/>
      <c r="AEE107" s="28"/>
      <c r="AEF107" s="28"/>
      <c r="AEG107" s="28"/>
      <c r="AEH107" s="28"/>
      <c r="AEI107" s="28"/>
      <c r="AEJ107" s="28"/>
      <c r="AEK107" s="28"/>
      <c r="AEL107" s="28"/>
      <c r="AEM107" s="28"/>
      <c r="AEN107" s="28"/>
      <c r="AEO107" s="28"/>
      <c r="AEP107" s="28"/>
      <c r="AEQ107" s="28"/>
      <c r="AER107" s="28"/>
      <c r="AES107" s="28"/>
      <c r="AET107" s="28"/>
      <c r="AEU107" s="28"/>
      <c r="AEV107" s="28"/>
      <c r="AEW107" s="28"/>
      <c r="AEX107" s="28"/>
      <c r="AEY107" s="28"/>
      <c r="AEZ107" s="28"/>
      <c r="AFA107" s="28"/>
      <c r="AFB107" s="28"/>
      <c r="AFC107" s="28"/>
      <c r="AFD107" s="28"/>
      <c r="AFE107" s="28"/>
      <c r="AFF107" s="28"/>
      <c r="AFG107" s="28"/>
      <c r="AFH107" s="28"/>
      <c r="AFI107" s="28"/>
      <c r="AFJ107" s="28"/>
      <c r="AFK107" s="28"/>
      <c r="AFL107" s="28"/>
      <c r="AFM107" s="28"/>
      <c r="AFN107" s="28"/>
      <c r="AFO107" s="28"/>
    </row>
    <row r="108" spans="1:847" ht="31.05" customHeight="1">
      <c r="A108" s="457"/>
      <c r="B108" s="44"/>
      <c r="C108" s="458" t="s">
        <v>84</v>
      </c>
      <c r="D108" s="349"/>
      <c r="E108" s="473" t="b">
        <v>0</v>
      </c>
      <c r="F108" s="461">
        <f>$I$10*$I108/100</f>
        <v>0</v>
      </c>
      <c r="G108" s="461">
        <f>$G$10*$I108/100</f>
        <v>0</v>
      </c>
      <c r="H108" s="44" t="s">
        <v>453</v>
      </c>
      <c r="I108" s="560">
        <v>100</v>
      </c>
      <c r="J108" s="462" t="s">
        <v>334</v>
      </c>
      <c r="K108" s="463">
        <f>AA108</f>
        <v>0</v>
      </c>
      <c r="L108" s="513" t="str">
        <f>IF($E108,K108,"")</f>
        <v/>
      </c>
      <c r="M108" s="337">
        <v>72.64</v>
      </c>
      <c r="N108" s="256" t="s">
        <v>138</v>
      </c>
      <c r="O108" s="256">
        <f>G108*0.25*0.1778*M108</f>
        <v>0</v>
      </c>
      <c r="P108" s="257" t="s">
        <v>184</v>
      </c>
      <c r="Q108" s="259">
        <v>74.02</v>
      </c>
      <c r="R108" s="259" t="s">
        <v>138</v>
      </c>
      <c r="S108" s="259">
        <f>G108*0.25*0.1778*Q108</f>
        <v>0</v>
      </c>
      <c r="T108" s="260" t="s">
        <v>374</v>
      </c>
      <c r="U108" s="259">
        <v>70.97</v>
      </c>
      <c r="V108" s="259" t="s">
        <v>138</v>
      </c>
      <c r="W108" s="259">
        <f>G108*0.25*0.1778*U108</f>
        <v>0</v>
      </c>
      <c r="X108" s="260" t="s">
        <v>375</v>
      </c>
      <c r="Y108" s="246">
        <f>AVERAGE(O108,S108,W108)</f>
        <v>0</v>
      </c>
      <c r="Z108" s="256"/>
      <c r="AA108" s="261">
        <f>Y108-Z108</f>
        <v>0</v>
      </c>
    </row>
    <row r="109" spans="1:847" s="6" customFormat="1" ht="31.05" customHeight="1">
      <c r="A109" s="450"/>
      <c r="B109" s="35"/>
      <c r="C109" s="516" t="s">
        <v>320</v>
      </c>
      <c r="D109" s="350"/>
      <c r="E109" s="452" t="b">
        <v>0</v>
      </c>
      <c r="F109" s="453">
        <f>$I$10*$I109/100</f>
        <v>0</v>
      </c>
      <c r="G109" s="453">
        <f>$G$10*$I109/100</f>
        <v>0</v>
      </c>
      <c r="H109" s="35" t="s">
        <v>453</v>
      </c>
      <c r="I109" s="560">
        <v>100</v>
      </c>
      <c r="J109" s="467" t="s">
        <v>334</v>
      </c>
      <c r="K109" s="514">
        <f>AA109</f>
        <v>0</v>
      </c>
      <c r="L109" s="515" t="str">
        <f>IF($E109,K109,"")</f>
        <v/>
      </c>
      <c r="M109" s="337">
        <v>121.89</v>
      </c>
      <c r="N109" s="256" t="s">
        <v>138</v>
      </c>
      <c r="O109" s="256">
        <f>G109*0.0889*M109</f>
        <v>0</v>
      </c>
      <c r="P109" s="289" t="s">
        <v>321</v>
      </c>
      <c r="Q109" s="256">
        <v>89.8</v>
      </c>
      <c r="R109" s="256" t="s">
        <v>138</v>
      </c>
      <c r="S109" s="256">
        <f>G109*0.0889*Q109</f>
        <v>0</v>
      </c>
      <c r="T109" s="289" t="s">
        <v>322</v>
      </c>
      <c r="U109" s="246"/>
      <c r="V109" s="246"/>
      <c r="W109" s="246"/>
      <c r="X109" s="246"/>
      <c r="Y109" s="246">
        <f>AVERAGE(O109,S109,W109)</f>
        <v>0</v>
      </c>
      <c r="Z109" s="246"/>
      <c r="AA109" s="256">
        <f>Y109-Z109</f>
        <v>0</v>
      </c>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c r="IN109" s="28"/>
      <c r="IO109" s="28"/>
      <c r="IP109" s="28"/>
      <c r="IQ109" s="28"/>
      <c r="IR109" s="28"/>
      <c r="IS109" s="28"/>
      <c r="IT109" s="28"/>
      <c r="IU109" s="28"/>
      <c r="IV109" s="28"/>
      <c r="IW109" s="28"/>
      <c r="IX109" s="28"/>
      <c r="IY109" s="28"/>
      <c r="IZ109" s="28"/>
      <c r="JA109" s="28"/>
      <c r="JB109" s="28"/>
      <c r="JC109" s="28"/>
      <c r="JD109" s="28"/>
      <c r="JE109" s="28"/>
      <c r="JF109" s="28"/>
      <c r="JG109" s="28"/>
      <c r="JH109" s="28"/>
      <c r="JI109" s="28"/>
      <c r="JJ109" s="28"/>
      <c r="JK109" s="28"/>
      <c r="JL109" s="28"/>
      <c r="JM109" s="28"/>
      <c r="JN109" s="28"/>
      <c r="JO109" s="28"/>
      <c r="JP109" s="28"/>
      <c r="JQ109" s="28"/>
      <c r="JR109" s="28"/>
      <c r="JS109" s="28"/>
      <c r="JT109" s="28"/>
      <c r="JU109" s="28"/>
      <c r="JV109" s="28"/>
      <c r="JW109" s="28"/>
      <c r="JX109" s="28"/>
      <c r="JY109" s="28"/>
      <c r="JZ109" s="28"/>
      <c r="KA109" s="28"/>
      <c r="KB109" s="28"/>
      <c r="KC109" s="28"/>
      <c r="KD109" s="28"/>
      <c r="KE109" s="28"/>
      <c r="KF109" s="28"/>
      <c r="KG109" s="28"/>
      <c r="KH109" s="28"/>
      <c r="KI109" s="28"/>
      <c r="KJ109" s="28"/>
      <c r="KK109" s="28"/>
      <c r="KL109" s="28"/>
      <c r="KM109" s="28"/>
      <c r="KN109" s="28"/>
      <c r="KO109" s="28"/>
      <c r="KP109" s="28"/>
      <c r="KQ109" s="28"/>
      <c r="KR109" s="28"/>
      <c r="KS109" s="28"/>
      <c r="KT109" s="28"/>
      <c r="KU109" s="28"/>
      <c r="KV109" s="28"/>
      <c r="KW109" s="28"/>
      <c r="KX109" s="28"/>
      <c r="KY109" s="28"/>
      <c r="KZ109" s="28"/>
      <c r="LA109" s="28"/>
      <c r="LB109" s="28"/>
      <c r="LC109" s="28"/>
      <c r="LD109" s="28"/>
      <c r="LE109" s="28"/>
      <c r="LF109" s="28"/>
      <c r="LG109" s="28"/>
      <c r="LH109" s="28"/>
      <c r="LI109" s="28"/>
      <c r="LJ109" s="28"/>
      <c r="LK109" s="28"/>
      <c r="LL109" s="28"/>
      <c r="LM109" s="28"/>
      <c r="LN109" s="28"/>
      <c r="LO109" s="28"/>
      <c r="LP109" s="28"/>
      <c r="LQ109" s="28"/>
      <c r="LR109" s="28"/>
      <c r="LS109" s="28"/>
      <c r="LT109" s="28"/>
      <c r="LU109" s="28"/>
      <c r="LV109" s="28"/>
      <c r="LW109" s="28"/>
      <c r="LX109" s="28"/>
      <c r="LY109" s="28"/>
      <c r="LZ109" s="28"/>
      <c r="MA109" s="28"/>
      <c r="MB109" s="28"/>
      <c r="MC109" s="28"/>
      <c r="MD109" s="28"/>
      <c r="ME109" s="28"/>
      <c r="MF109" s="28"/>
      <c r="MG109" s="28"/>
      <c r="MH109" s="28"/>
      <c r="MI109" s="28"/>
      <c r="MJ109" s="28"/>
      <c r="MK109" s="28"/>
      <c r="ML109" s="28"/>
      <c r="MM109" s="28"/>
      <c r="MN109" s="28"/>
      <c r="MO109" s="28"/>
      <c r="MP109" s="28"/>
      <c r="MQ109" s="28"/>
      <c r="MR109" s="28"/>
      <c r="MS109" s="28"/>
      <c r="MT109" s="28"/>
      <c r="MU109" s="28"/>
      <c r="MV109" s="28"/>
      <c r="MW109" s="28"/>
      <c r="MX109" s="28"/>
      <c r="MY109" s="28"/>
      <c r="MZ109" s="28"/>
      <c r="NA109" s="28"/>
      <c r="NB109" s="28"/>
      <c r="NC109" s="28"/>
      <c r="ND109" s="28"/>
      <c r="NE109" s="28"/>
      <c r="NF109" s="28"/>
      <c r="NG109" s="28"/>
      <c r="NH109" s="28"/>
      <c r="NI109" s="28"/>
      <c r="NJ109" s="28"/>
      <c r="NK109" s="28"/>
      <c r="NL109" s="28"/>
      <c r="NM109" s="28"/>
      <c r="NN109" s="28"/>
      <c r="NO109" s="28"/>
      <c r="NP109" s="28"/>
      <c r="NQ109" s="28"/>
      <c r="NR109" s="28"/>
      <c r="NS109" s="28"/>
      <c r="NT109" s="28"/>
      <c r="NU109" s="28"/>
      <c r="NV109" s="28"/>
      <c r="NW109" s="28"/>
      <c r="NX109" s="28"/>
      <c r="NY109" s="28"/>
      <c r="NZ109" s="28"/>
      <c r="OA109" s="28"/>
      <c r="OB109" s="28"/>
      <c r="OC109" s="28"/>
      <c r="OD109" s="28"/>
      <c r="OE109" s="28"/>
      <c r="OF109" s="28"/>
      <c r="OG109" s="28"/>
      <c r="OH109" s="28"/>
      <c r="OI109" s="28"/>
      <c r="OJ109" s="28"/>
      <c r="OK109" s="28"/>
      <c r="OL109" s="28"/>
      <c r="OM109" s="28"/>
      <c r="ON109" s="28"/>
      <c r="OO109" s="28"/>
      <c r="OP109" s="28"/>
      <c r="OQ109" s="28"/>
      <c r="OR109" s="28"/>
      <c r="OS109" s="28"/>
      <c r="OT109" s="28"/>
      <c r="OU109" s="28"/>
      <c r="OV109" s="28"/>
      <c r="OW109" s="28"/>
      <c r="OX109" s="28"/>
      <c r="OY109" s="28"/>
      <c r="OZ109" s="28"/>
      <c r="PA109" s="28"/>
      <c r="PB109" s="28"/>
      <c r="PC109" s="28"/>
      <c r="PD109" s="28"/>
      <c r="PE109" s="28"/>
      <c r="PF109" s="28"/>
      <c r="PG109" s="28"/>
      <c r="PH109" s="28"/>
      <c r="PI109" s="28"/>
      <c r="PJ109" s="28"/>
      <c r="PK109" s="28"/>
      <c r="PL109" s="28"/>
      <c r="PM109" s="28"/>
      <c r="PN109" s="28"/>
      <c r="PO109" s="28"/>
      <c r="PP109" s="28"/>
      <c r="PQ109" s="28"/>
      <c r="PR109" s="28"/>
      <c r="PS109" s="28"/>
      <c r="PT109" s="28"/>
      <c r="PU109" s="28"/>
      <c r="PV109" s="28"/>
      <c r="PW109" s="28"/>
      <c r="PX109" s="28"/>
      <c r="PY109" s="28"/>
      <c r="PZ109" s="28"/>
      <c r="QA109" s="28"/>
      <c r="QB109" s="28"/>
      <c r="QC109" s="28"/>
      <c r="QD109" s="28"/>
      <c r="QE109" s="28"/>
      <c r="QF109" s="28"/>
      <c r="QG109" s="28"/>
      <c r="QH109" s="28"/>
      <c r="QI109" s="28"/>
      <c r="QJ109" s="28"/>
      <c r="QK109" s="28"/>
      <c r="QL109" s="28"/>
      <c r="QM109" s="28"/>
      <c r="QN109" s="28"/>
      <c r="QO109" s="28"/>
      <c r="QP109" s="28"/>
      <c r="QQ109" s="28"/>
      <c r="QR109" s="28"/>
      <c r="QS109" s="28"/>
      <c r="QT109" s="28"/>
      <c r="QU109" s="28"/>
      <c r="QV109" s="28"/>
      <c r="QW109" s="28"/>
      <c r="QX109" s="28"/>
      <c r="QY109" s="28"/>
      <c r="QZ109" s="28"/>
      <c r="RA109" s="28"/>
      <c r="RB109" s="28"/>
      <c r="RC109" s="28"/>
      <c r="RD109" s="28"/>
      <c r="RE109" s="28"/>
      <c r="RF109" s="28"/>
      <c r="RG109" s="28"/>
      <c r="RH109" s="28"/>
      <c r="RI109" s="28"/>
      <c r="RJ109" s="28"/>
      <c r="RK109" s="28"/>
      <c r="RL109" s="28"/>
      <c r="RM109" s="28"/>
      <c r="RN109" s="28"/>
      <c r="RO109" s="28"/>
      <c r="RP109" s="28"/>
      <c r="RQ109" s="28"/>
      <c r="RR109" s="28"/>
      <c r="RS109" s="28"/>
      <c r="RT109" s="28"/>
      <c r="RU109" s="28"/>
      <c r="RV109" s="28"/>
      <c r="RW109" s="28"/>
      <c r="RX109" s="28"/>
      <c r="RY109" s="28"/>
      <c r="RZ109" s="28"/>
      <c r="SA109" s="28"/>
      <c r="SB109" s="28"/>
      <c r="SC109" s="28"/>
      <c r="SD109" s="28"/>
      <c r="SE109" s="28"/>
      <c r="SF109" s="28"/>
      <c r="SG109" s="28"/>
      <c r="SH109" s="28"/>
      <c r="SI109" s="28"/>
      <c r="SJ109" s="28"/>
      <c r="SK109" s="28"/>
      <c r="SL109" s="28"/>
      <c r="SM109" s="28"/>
      <c r="SN109" s="28"/>
      <c r="SO109" s="28"/>
      <c r="SP109" s="28"/>
      <c r="SQ109" s="28"/>
      <c r="SR109" s="28"/>
      <c r="SS109" s="28"/>
      <c r="ST109" s="28"/>
      <c r="SU109" s="28"/>
      <c r="SV109" s="28"/>
      <c r="SW109" s="28"/>
      <c r="SX109" s="28"/>
      <c r="SY109" s="28"/>
      <c r="SZ109" s="28"/>
      <c r="TA109" s="28"/>
      <c r="TB109" s="28"/>
      <c r="TC109" s="28"/>
      <c r="TD109" s="28"/>
      <c r="TE109" s="28"/>
      <c r="TF109" s="28"/>
      <c r="TG109" s="28"/>
      <c r="TH109" s="28"/>
      <c r="TI109" s="28"/>
      <c r="TJ109" s="28"/>
      <c r="TK109" s="28"/>
      <c r="TL109" s="28"/>
      <c r="TM109" s="28"/>
      <c r="TN109" s="28"/>
      <c r="TO109" s="28"/>
      <c r="TP109" s="28"/>
      <c r="TQ109" s="28"/>
      <c r="TR109" s="28"/>
      <c r="TS109" s="28"/>
      <c r="TT109" s="28"/>
      <c r="TU109" s="28"/>
      <c r="TV109" s="28"/>
      <c r="TW109" s="28"/>
      <c r="TX109" s="28"/>
      <c r="TY109" s="28"/>
      <c r="TZ109" s="28"/>
      <c r="UA109" s="28"/>
      <c r="UB109" s="28"/>
      <c r="UC109" s="28"/>
      <c r="UD109" s="28"/>
      <c r="UE109" s="28"/>
      <c r="UF109" s="28"/>
      <c r="UG109" s="28"/>
      <c r="UH109" s="28"/>
      <c r="UI109" s="28"/>
      <c r="UJ109" s="28"/>
      <c r="UK109" s="28"/>
      <c r="UL109" s="28"/>
      <c r="UM109" s="28"/>
      <c r="UN109" s="28"/>
      <c r="UO109" s="28"/>
      <c r="UP109" s="28"/>
      <c r="UQ109" s="28"/>
      <c r="UR109" s="28"/>
      <c r="US109" s="28"/>
      <c r="UT109" s="28"/>
      <c r="UU109" s="28"/>
      <c r="UV109" s="28"/>
      <c r="UW109" s="28"/>
      <c r="UX109" s="28"/>
      <c r="UY109" s="28"/>
      <c r="UZ109" s="28"/>
      <c r="VA109" s="28"/>
      <c r="VB109" s="28"/>
      <c r="VC109" s="28"/>
      <c r="VD109" s="28"/>
      <c r="VE109" s="28"/>
      <c r="VF109" s="28"/>
      <c r="VG109" s="28"/>
      <c r="VH109" s="28"/>
      <c r="VI109" s="28"/>
      <c r="VJ109" s="28"/>
      <c r="VK109" s="28"/>
      <c r="VL109" s="28"/>
      <c r="VM109" s="28"/>
      <c r="VN109" s="28"/>
      <c r="VO109" s="28"/>
      <c r="VP109" s="28"/>
      <c r="VQ109" s="28"/>
      <c r="VR109" s="28"/>
      <c r="VS109" s="28"/>
      <c r="VT109" s="28"/>
      <c r="VU109" s="28"/>
      <c r="VV109" s="28"/>
      <c r="VW109" s="28"/>
      <c r="VX109" s="28"/>
      <c r="VY109" s="28"/>
      <c r="VZ109" s="28"/>
      <c r="WA109" s="28"/>
      <c r="WB109" s="28"/>
      <c r="WC109" s="28"/>
      <c r="WD109" s="28"/>
      <c r="WE109" s="28"/>
      <c r="WF109" s="28"/>
      <c r="WG109" s="28"/>
      <c r="WH109" s="28"/>
      <c r="WI109" s="28"/>
      <c r="WJ109" s="28"/>
      <c r="WK109" s="28"/>
      <c r="WL109" s="28"/>
      <c r="WM109" s="28"/>
      <c r="WN109" s="28"/>
      <c r="WO109" s="28"/>
      <c r="WP109" s="28"/>
      <c r="WQ109" s="28"/>
      <c r="WR109" s="28"/>
      <c r="WS109" s="28"/>
      <c r="WT109" s="28"/>
      <c r="WU109" s="28"/>
      <c r="WV109" s="28"/>
      <c r="WW109" s="28"/>
      <c r="WX109" s="28"/>
      <c r="WY109" s="28"/>
      <c r="WZ109" s="28"/>
      <c r="XA109" s="28"/>
      <c r="XB109" s="28"/>
      <c r="XC109" s="28"/>
      <c r="XD109" s="28"/>
      <c r="XE109" s="28"/>
      <c r="XF109" s="28"/>
      <c r="XG109" s="28"/>
      <c r="XH109" s="28"/>
      <c r="XI109" s="28"/>
      <c r="XJ109" s="28"/>
      <c r="XK109" s="28"/>
      <c r="XL109" s="28"/>
      <c r="XM109" s="28"/>
      <c r="XN109" s="28"/>
      <c r="XO109" s="28"/>
      <c r="XP109" s="28"/>
      <c r="XQ109" s="28"/>
      <c r="XR109" s="28"/>
      <c r="XS109" s="28"/>
      <c r="XT109" s="28"/>
      <c r="XU109" s="28"/>
      <c r="XV109" s="28"/>
      <c r="XW109" s="28"/>
      <c r="XX109" s="28"/>
      <c r="XY109" s="28"/>
      <c r="XZ109" s="28"/>
      <c r="YA109" s="28"/>
      <c r="YB109" s="28"/>
      <c r="YC109" s="28"/>
      <c r="YD109" s="28"/>
      <c r="YE109" s="28"/>
      <c r="YF109" s="28"/>
      <c r="YG109" s="28"/>
      <c r="YH109" s="28"/>
      <c r="YI109" s="28"/>
      <c r="YJ109" s="28"/>
      <c r="YK109" s="28"/>
      <c r="YL109" s="28"/>
      <c r="YM109" s="28"/>
      <c r="YN109" s="28"/>
      <c r="YO109" s="28"/>
      <c r="YP109" s="28"/>
      <c r="YQ109" s="28"/>
      <c r="YR109" s="28"/>
      <c r="YS109" s="28"/>
      <c r="YT109" s="28"/>
      <c r="YU109" s="28"/>
      <c r="YV109" s="28"/>
      <c r="YW109" s="28"/>
      <c r="YX109" s="28"/>
      <c r="YY109" s="28"/>
      <c r="YZ109" s="28"/>
      <c r="ZA109" s="28"/>
      <c r="ZB109" s="28"/>
      <c r="ZC109" s="28"/>
      <c r="ZD109" s="28"/>
      <c r="ZE109" s="28"/>
      <c r="ZF109" s="28"/>
      <c r="ZG109" s="28"/>
      <c r="ZH109" s="28"/>
      <c r="ZI109" s="28"/>
      <c r="ZJ109" s="28"/>
      <c r="ZK109" s="28"/>
      <c r="ZL109" s="28"/>
      <c r="ZM109" s="28"/>
      <c r="ZN109" s="28"/>
      <c r="ZO109" s="28"/>
      <c r="ZP109" s="28"/>
      <c r="ZQ109" s="28"/>
      <c r="ZR109" s="28"/>
      <c r="ZS109" s="28"/>
      <c r="ZT109" s="28"/>
      <c r="ZU109" s="28"/>
      <c r="ZV109" s="28"/>
      <c r="ZW109" s="28"/>
      <c r="ZX109" s="28"/>
      <c r="ZY109" s="28"/>
      <c r="ZZ109" s="28"/>
      <c r="AAA109" s="28"/>
      <c r="AAB109" s="28"/>
      <c r="AAC109" s="28"/>
      <c r="AAD109" s="28"/>
      <c r="AAE109" s="28"/>
      <c r="AAF109" s="28"/>
      <c r="AAG109" s="28"/>
      <c r="AAH109" s="28"/>
      <c r="AAI109" s="28"/>
      <c r="AAJ109" s="28"/>
      <c r="AAK109" s="28"/>
      <c r="AAL109" s="28"/>
      <c r="AAM109" s="28"/>
      <c r="AAN109" s="28"/>
      <c r="AAO109" s="28"/>
      <c r="AAP109" s="28"/>
      <c r="AAQ109" s="28"/>
      <c r="AAR109" s="28"/>
      <c r="AAS109" s="28"/>
      <c r="AAT109" s="28"/>
      <c r="AAU109" s="28"/>
      <c r="AAV109" s="28"/>
      <c r="AAW109" s="28"/>
      <c r="AAX109" s="28"/>
      <c r="AAY109" s="28"/>
      <c r="AAZ109" s="28"/>
      <c r="ABA109" s="28"/>
      <c r="ABB109" s="28"/>
      <c r="ABC109" s="28"/>
      <c r="ABD109" s="28"/>
      <c r="ABE109" s="28"/>
      <c r="ABF109" s="28"/>
      <c r="ABG109" s="28"/>
      <c r="ABH109" s="28"/>
      <c r="ABI109" s="28"/>
      <c r="ABJ109" s="28"/>
      <c r="ABK109" s="28"/>
      <c r="ABL109" s="28"/>
      <c r="ABM109" s="28"/>
      <c r="ABN109" s="28"/>
      <c r="ABO109" s="28"/>
      <c r="ABP109" s="28"/>
      <c r="ABQ109" s="28"/>
      <c r="ABR109" s="28"/>
      <c r="ABS109" s="28"/>
      <c r="ABT109" s="28"/>
      <c r="ABU109" s="28"/>
      <c r="ABV109" s="28"/>
      <c r="ABW109" s="28"/>
      <c r="ABX109" s="28"/>
      <c r="ABY109" s="28"/>
      <c r="ABZ109" s="28"/>
      <c r="ACA109" s="28"/>
      <c r="ACB109" s="28"/>
      <c r="ACC109" s="28"/>
      <c r="ACD109" s="28"/>
      <c r="ACE109" s="28"/>
      <c r="ACF109" s="28"/>
      <c r="ACG109" s="28"/>
      <c r="ACH109" s="28"/>
      <c r="ACI109" s="28"/>
      <c r="ACJ109" s="28"/>
      <c r="ACK109" s="28"/>
      <c r="ACL109" s="28"/>
      <c r="ACM109" s="28"/>
      <c r="ACN109" s="28"/>
      <c r="ACO109" s="28"/>
      <c r="ACP109" s="28"/>
      <c r="ACQ109" s="28"/>
      <c r="ACR109" s="28"/>
      <c r="ACS109" s="28"/>
      <c r="ACT109" s="28"/>
      <c r="ACU109" s="28"/>
      <c r="ACV109" s="28"/>
      <c r="ACW109" s="28"/>
      <c r="ACX109" s="28"/>
      <c r="ACY109" s="28"/>
      <c r="ACZ109" s="28"/>
      <c r="ADA109" s="28"/>
      <c r="ADB109" s="28"/>
      <c r="ADC109" s="28"/>
      <c r="ADD109" s="28"/>
      <c r="ADE109" s="28"/>
      <c r="ADF109" s="28"/>
      <c r="ADG109" s="28"/>
      <c r="ADH109" s="28"/>
      <c r="ADI109" s="28"/>
      <c r="ADJ109" s="28"/>
      <c r="ADK109" s="28"/>
      <c r="ADL109" s="28"/>
      <c r="ADM109" s="28"/>
      <c r="ADN109" s="28"/>
      <c r="ADO109" s="28"/>
      <c r="ADP109" s="28"/>
      <c r="ADQ109" s="28"/>
      <c r="ADR109" s="28"/>
      <c r="ADS109" s="28"/>
      <c r="ADT109" s="28"/>
      <c r="ADU109" s="28"/>
      <c r="ADV109" s="28"/>
      <c r="ADW109" s="28"/>
      <c r="ADX109" s="28"/>
      <c r="ADY109" s="28"/>
      <c r="ADZ109" s="28"/>
      <c r="AEA109" s="28"/>
      <c r="AEB109" s="28"/>
      <c r="AEC109" s="28"/>
      <c r="AED109" s="28"/>
      <c r="AEE109" s="28"/>
      <c r="AEF109" s="28"/>
      <c r="AEG109" s="28"/>
      <c r="AEH109" s="28"/>
      <c r="AEI109" s="28"/>
      <c r="AEJ109" s="28"/>
      <c r="AEK109" s="28"/>
      <c r="AEL109" s="28"/>
      <c r="AEM109" s="28"/>
      <c r="AEN109" s="28"/>
      <c r="AEO109" s="28"/>
      <c r="AEP109" s="28"/>
      <c r="AEQ109" s="28"/>
      <c r="AER109" s="28"/>
      <c r="AES109" s="28"/>
      <c r="AET109" s="28"/>
      <c r="AEU109" s="28"/>
      <c r="AEV109" s="28"/>
      <c r="AEW109" s="28"/>
      <c r="AEX109" s="28"/>
      <c r="AEY109" s="28"/>
      <c r="AEZ109" s="28"/>
      <c r="AFA109" s="28"/>
      <c r="AFB109" s="28"/>
      <c r="AFC109" s="28"/>
      <c r="AFD109" s="28"/>
      <c r="AFE109" s="28"/>
      <c r="AFF109" s="28"/>
      <c r="AFG109" s="28"/>
      <c r="AFH109" s="28"/>
      <c r="AFI109" s="28"/>
      <c r="AFJ109" s="28"/>
      <c r="AFK109" s="28"/>
      <c r="AFL109" s="28"/>
      <c r="AFM109" s="28"/>
      <c r="AFN109" s="28"/>
      <c r="AFO109" s="28"/>
    </row>
    <row r="110" spans="1:847" ht="31.05" customHeight="1">
      <c r="A110" s="457"/>
      <c r="B110" s="44"/>
      <c r="C110" s="488"/>
      <c r="D110" s="44"/>
      <c r="E110" s="635"/>
      <c r="F110" s="44"/>
      <c r="G110" s="44"/>
      <c r="H110" s="44"/>
      <c r="I110" s="44"/>
      <c r="J110" s="462"/>
      <c r="K110" s="517"/>
      <c r="L110" s="428"/>
    </row>
    <row r="111" spans="1:847" s="6" customFormat="1" ht="31.05" customHeight="1">
      <c r="A111" s="446"/>
      <c r="B111" s="447" t="s">
        <v>410</v>
      </c>
      <c r="C111" s="40"/>
      <c r="D111" s="518" t="s">
        <v>71</v>
      </c>
      <c r="E111" s="518" t="s">
        <v>71</v>
      </c>
      <c r="F111" s="351"/>
      <c r="G111" s="154">
        <f>F111</f>
        <v>0</v>
      </c>
      <c r="H111" s="40"/>
      <c r="I111" s="40"/>
      <c r="J111" s="40"/>
      <c r="K111" s="40"/>
      <c r="L111" s="449"/>
      <c r="M111" s="249"/>
      <c r="N111" s="249"/>
      <c r="O111" s="249"/>
      <c r="P111" s="249"/>
      <c r="Q111" s="249"/>
      <c r="R111" s="249"/>
      <c r="S111" s="249"/>
      <c r="T111" s="249"/>
      <c r="U111" s="249"/>
      <c r="V111" s="249"/>
      <c r="W111" s="249"/>
      <c r="X111" s="249"/>
      <c r="Y111" s="249"/>
      <c r="Z111" s="249"/>
      <c r="AA111" s="249">
        <v>60</v>
      </c>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c r="HD111" s="28"/>
      <c r="HE111" s="28"/>
      <c r="HF111" s="28"/>
      <c r="HG111" s="28"/>
      <c r="HH111" s="28"/>
      <c r="HI111" s="28"/>
      <c r="HJ111" s="28"/>
      <c r="HK111" s="28"/>
      <c r="HL111" s="28"/>
      <c r="HM111" s="28"/>
      <c r="HN111" s="28"/>
      <c r="HO111" s="28"/>
      <c r="HP111" s="28"/>
      <c r="HQ111" s="28"/>
      <c r="HR111" s="28"/>
      <c r="HS111" s="28"/>
      <c r="HT111" s="28"/>
      <c r="HU111" s="28"/>
      <c r="HV111" s="28"/>
      <c r="HW111" s="28"/>
      <c r="HX111" s="28"/>
      <c r="HY111" s="28"/>
      <c r="HZ111" s="28"/>
      <c r="IA111" s="28"/>
      <c r="IB111" s="28"/>
      <c r="IC111" s="28"/>
      <c r="ID111" s="28"/>
      <c r="IE111" s="28"/>
      <c r="IF111" s="28"/>
      <c r="IG111" s="28"/>
      <c r="IH111" s="28"/>
      <c r="II111" s="28"/>
      <c r="IJ111" s="28"/>
      <c r="IK111" s="28"/>
      <c r="IL111" s="28"/>
      <c r="IM111" s="28"/>
      <c r="IN111" s="28"/>
      <c r="IO111" s="28"/>
      <c r="IP111" s="28"/>
      <c r="IQ111" s="28"/>
      <c r="IR111" s="28"/>
      <c r="IS111" s="28"/>
      <c r="IT111" s="28"/>
      <c r="IU111" s="28"/>
      <c r="IV111" s="28"/>
      <c r="IW111" s="28"/>
      <c r="IX111" s="28"/>
      <c r="IY111" s="28"/>
      <c r="IZ111" s="28"/>
      <c r="JA111" s="28"/>
      <c r="JB111" s="28"/>
      <c r="JC111" s="28"/>
      <c r="JD111" s="28"/>
      <c r="JE111" s="28"/>
      <c r="JF111" s="28"/>
      <c r="JG111" s="28"/>
      <c r="JH111" s="28"/>
      <c r="JI111" s="28"/>
      <c r="JJ111" s="28"/>
      <c r="JK111" s="28"/>
      <c r="JL111" s="28"/>
      <c r="JM111" s="28"/>
      <c r="JN111" s="28"/>
      <c r="JO111" s="28"/>
      <c r="JP111" s="28"/>
      <c r="JQ111" s="28"/>
      <c r="JR111" s="28"/>
      <c r="JS111" s="28"/>
      <c r="JT111" s="28"/>
      <c r="JU111" s="28"/>
      <c r="JV111" s="28"/>
      <c r="JW111" s="28"/>
      <c r="JX111" s="28"/>
      <c r="JY111" s="28"/>
      <c r="JZ111" s="28"/>
      <c r="KA111" s="28"/>
      <c r="KB111" s="28"/>
      <c r="KC111" s="28"/>
      <c r="KD111" s="28"/>
      <c r="KE111" s="28"/>
      <c r="KF111" s="28"/>
      <c r="KG111" s="28"/>
      <c r="KH111" s="28"/>
      <c r="KI111" s="28"/>
      <c r="KJ111" s="28"/>
      <c r="KK111" s="28"/>
      <c r="KL111" s="28"/>
      <c r="KM111" s="28"/>
      <c r="KN111" s="28"/>
      <c r="KO111" s="28"/>
      <c r="KP111" s="28"/>
      <c r="KQ111" s="28"/>
      <c r="KR111" s="28"/>
      <c r="KS111" s="28"/>
      <c r="KT111" s="28"/>
      <c r="KU111" s="28"/>
      <c r="KV111" s="28"/>
      <c r="KW111" s="28"/>
      <c r="KX111" s="28"/>
      <c r="KY111" s="28"/>
      <c r="KZ111" s="28"/>
      <c r="LA111" s="28"/>
      <c r="LB111" s="28"/>
      <c r="LC111" s="28"/>
      <c r="LD111" s="28"/>
      <c r="LE111" s="28"/>
      <c r="LF111" s="28"/>
      <c r="LG111" s="28"/>
      <c r="LH111" s="28"/>
      <c r="LI111" s="28"/>
      <c r="LJ111" s="28"/>
      <c r="LK111" s="28"/>
      <c r="LL111" s="28"/>
      <c r="LM111" s="28"/>
      <c r="LN111" s="28"/>
      <c r="LO111" s="28"/>
      <c r="LP111" s="28"/>
      <c r="LQ111" s="28"/>
      <c r="LR111" s="28"/>
      <c r="LS111" s="28"/>
      <c r="LT111" s="28"/>
      <c r="LU111" s="28"/>
      <c r="LV111" s="28"/>
      <c r="LW111" s="28"/>
      <c r="LX111" s="28"/>
      <c r="LY111" s="28"/>
      <c r="LZ111" s="28"/>
      <c r="MA111" s="28"/>
      <c r="MB111" s="28"/>
      <c r="MC111" s="28"/>
      <c r="MD111" s="28"/>
      <c r="ME111" s="28"/>
      <c r="MF111" s="28"/>
      <c r="MG111" s="28"/>
      <c r="MH111" s="28"/>
      <c r="MI111" s="28"/>
      <c r="MJ111" s="28"/>
      <c r="MK111" s="28"/>
      <c r="ML111" s="28"/>
      <c r="MM111" s="28"/>
      <c r="MN111" s="28"/>
      <c r="MO111" s="28"/>
      <c r="MP111" s="28"/>
      <c r="MQ111" s="28"/>
      <c r="MR111" s="28"/>
      <c r="MS111" s="28"/>
      <c r="MT111" s="28"/>
      <c r="MU111" s="28"/>
      <c r="MV111" s="28"/>
      <c r="MW111" s="28"/>
      <c r="MX111" s="28"/>
      <c r="MY111" s="28"/>
      <c r="MZ111" s="28"/>
      <c r="NA111" s="28"/>
      <c r="NB111" s="28"/>
      <c r="NC111" s="28"/>
      <c r="ND111" s="28"/>
      <c r="NE111" s="28"/>
      <c r="NF111" s="28"/>
      <c r="NG111" s="28"/>
      <c r="NH111" s="28"/>
      <c r="NI111" s="28"/>
      <c r="NJ111" s="28"/>
      <c r="NK111" s="28"/>
      <c r="NL111" s="28"/>
      <c r="NM111" s="28"/>
      <c r="NN111" s="28"/>
      <c r="NO111" s="28"/>
      <c r="NP111" s="28"/>
      <c r="NQ111" s="28"/>
      <c r="NR111" s="28"/>
      <c r="NS111" s="28"/>
      <c r="NT111" s="28"/>
      <c r="NU111" s="28"/>
      <c r="NV111" s="28"/>
      <c r="NW111" s="28"/>
      <c r="NX111" s="28"/>
      <c r="NY111" s="28"/>
      <c r="NZ111" s="28"/>
      <c r="OA111" s="28"/>
      <c r="OB111" s="28"/>
      <c r="OC111" s="28"/>
      <c r="OD111" s="28"/>
      <c r="OE111" s="28"/>
      <c r="OF111" s="28"/>
      <c r="OG111" s="28"/>
      <c r="OH111" s="28"/>
      <c r="OI111" s="28"/>
      <c r="OJ111" s="28"/>
      <c r="OK111" s="28"/>
      <c r="OL111" s="28"/>
      <c r="OM111" s="28"/>
      <c r="ON111" s="28"/>
      <c r="OO111" s="28"/>
      <c r="OP111" s="28"/>
      <c r="OQ111" s="28"/>
      <c r="OR111" s="28"/>
      <c r="OS111" s="28"/>
      <c r="OT111" s="28"/>
      <c r="OU111" s="28"/>
      <c r="OV111" s="28"/>
      <c r="OW111" s="28"/>
      <c r="OX111" s="28"/>
      <c r="OY111" s="28"/>
      <c r="OZ111" s="28"/>
      <c r="PA111" s="28"/>
      <c r="PB111" s="28"/>
      <c r="PC111" s="28"/>
      <c r="PD111" s="28"/>
      <c r="PE111" s="28"/>
      <c r="PF111" s="28"/>
      <c r="PG111" s="28"/>
      <c r="PH111" s="28"/>
      <c r="PI111" s="28"/>
      <c r="PJ111" s="28"/>
      <c r="PK111" s="28"/>
      <c r="PL111" s="28"/>
      <c r="PM111" s="28"/>
      <c r="PN111" s="28"/>
      <c r="PO111" s="28"/>
      <c r="PP111" s="28"/>
      <c r="PQ111" s="28"/>
      <c r="PR111" s="28"/>
      <c r="PS111" s="28"/>
      <c r="PT111" s="28"/>
      <c r="PU111" s="28"/>
      <c r="PV111" s="28"/>
      <c r="PW111" s="28"/>
      <c r="PX111" s="28"/>
      <c r="PY111" s="28"/>
      <c r="PZ111" s="28"/>
      <c r="QA111" s="28"/>
      <c r="QB111" s="28"/>
      <c r="QC111" s="28"/>
      <c r="QD111" s="28"/>
      <c r="QE111" s="28"/>
      <c r="QF111" s="28"/>
      <c r="QG111" s="28"/>
      <c r="QH111" s="28"/>
      <c r="QI111" s="28"/>
      <c r="QJ111" s="28"/>
      <c r="QK111" s="28"/>
      <c r="QL111" s="28"/>
      <c r="QM111" s="28"/>
      <c r="QN111" s="28"/>
      <c r="QO111" s="28"/>
      <c r="QP111" s="28"/>
      <c r="QQ111" s="28"/>
      <c r="QR111" s="28"/>
      <c r="QS111" s="28"/>
      <c r="QT111" s="28"/>
      <c r="QU111" s="28"/>
      <c r="QV111" s="28"/>
      <c r="QW111" s="28"/>
      <c r="QX111" s="28"/>
      <c r="QY111" s="28"/>
      <c r="QZ111" s="28"/>
      <c r="RA111" s="28"/>
      <c r="RB111" s="28"/>
      <c r="RC111" s="28"/>
      <c r="RD111" s="28"/>
      <c r="RE111" s="28"/>
      <c r="RF111" s="28"/>
      <c r="RG111" s="28"/>
      <c r="RH111" s="28"/>
      <c r="RI111" s="28"/>
      <c r="RJ111" s="28"/>
      <c r="RK111" s="28"/>
      <c r="RL111" s="28"/>
      <c r="RM111" s="28"/>
      <c r="RN111" s="28"/>
      <c r="RO111" s="28"/>
      <c r="RP111" s="28"/>
      <c r="RQ111" s="28"/>
      <c r="RR111" s="28"/>
      <c r="RS111" s="28"/>
      <c r="RT111" s="28"/>
      <c r="RU111" s="28"/>
      <c r="RV111" s="28"/>
      <c r="RW111" s="28"/>
      <c r="RX111" s="28"/>
      <c r="RY111" s="28"/>
      <c r="RZ111" s="28"/>
      <c r="SA111" s="28"/>
      <c r="SB111" s="28"/>
      <c r="SC111" s="28"/>
      <c r="SD111" s="28"/>
      <c r="SE111" s="28"/>
      <c r="SF111" s="28"/>
      <c r="SG111" s="28"/>
      <c r="SH111" s="28"/>
      <c r="SI111" s="28"/>
      <c r="SJ111" s="28"/>
      <c r="SK111" s="28"/>
      <c r="SL111" s="28"/>
      <c r="SM111" s="28"/>
      <c r="SN111" s="28"/>
      <c r="SO111" s="28"/>
      <c r="SP111" s="28"/>
      <c r="SQ111" s="28"/>
      <c r="SR111" s="28"/>
      <c r="SS111" s="28"/>
      <c r="ST111" s="28"/>
      <c r="SU111" s="28"/>
      <c r="SV111" s="28"/>
      <c r="SW111" s="28"/>
      <c r="SX111" s="28"/>
      <c r="SY111" s="28"/>
      <c r="SZ111" s="28"/>
      <c r="TA111" s="28"/>
      <c r="TB111" s="28"/>
      <c r="TC111" s="28"/>
      <c r="TD111" s="28"/>
      <c r="TE111" s="28"/>
      <c r="TF111" s="28"/>
      <c r="TG111" s="28"/>
      <c r="TH111" s="28"/>
      <c r="TI111" s="28"/>
      <c r="TJ111" s="28"/>
      <c r="TK111" s="28"/>
      <c r="TL111" s="28"/>
      <c r="TM111" s="28"/>
      <c r="TN111" s="28"/>
      <c r="TO111" s="28"/>
      <c r="TP111" s="28"/>
      <c r="TQ111" s="28"/>
      <c r="TR111" s="28"/>
      <c r="TS111" s="28"/>
      <c r="TT111" s="28"/>
      <c r="TU111" s="28"/>
      <c r="TV111" s="28"/>
      <c r="TW111" s="28"/>
      <c r="TX111" s="28"/>
      <c r="TY111" s="28"/>
      <c r="TZ111" s="28"/>
      <c r="UA111" s="28"/>
      <c r="UB111" s="28"/>
      <c r="UC111" s="28"/>
      <c r="UD111" s="28"/>
      <c r="UE111" s="28"/>
      <c r="UF111" s="28"/>
      <c r="UG111" s="28"/>
      <c r="UH111" s="28"/>
      <c r="UI111" s="28"/>
      <c r="UJ111" s="28"/>
      <c r="UK111" s="28"/>
      <c r="UL111" s="28"/>
      <c r="UM111" s="28"/>
      <c r="UN111" s="28"/>
      <c r="UO111" s="28"/>
      <c r="UP111" s="28"/>
      <c r="UQ111" s="28"/>
      <c r="UR111" s="28"/>
      <c r="US111" s="28"/>
      <c r="UT111" s="28"/>
      <c r="UU111" s="28"/>
      <c r="UV111" s="28"/>
      <c r="UW111" s="28"/>
      <c r="UX111" s="28"/>
      <c r="UY111" s="28"/>
      <c r="UZ111" s="28"/>
      <c r="VA111" s="28"/>
      <c r="VB111" s="28"/>
      <c r="VC111" s="28"/>
      <c r="VD111" s="28"/>
      <c r="VE111" s="28"/>
      <c r="VF111" s="28"/>
      <c r="VG111" s="28"/>
      <c r="VH111" s="28"/>
      <c r="VI111" s="28"/>
      <c r="VJ111" s="28"/>
      <c r="VK111" s="28"/>
      <c r="VL111" s="28"/>
      <c r="VM111" s="28"/>
      <c r="VN111" s="28"/>
      <c r="VO111" s="28"/>
      <c r="VP111" s="28"/>
      <c r="VQ111" s="28"/>
      <c r="VR111" s="28"/>
      <c r="VS111" s="28"/>
      <c r="VT111" s="28"/>
      <c r="VU111" s="28"/>
      <c r="VV111" s="28"/>
      <c r="VW111" s="28"/>
      <c r="VX111" s="28"/>
      <c r="VY111" s="28"/>
      <c r="VZ111" s="28"/>
      <c r="WA111" s="28"/>
      <c r="WB111" s="28"/>
      <c r="WC111" s="28"/>
      <c r="WD111" s="28"/>
      <c r="WE111" s="28"/>
      <c r="WF111" s="28"/>
      <c r="WG111" s="28"/>
      <c r="WH111" s="28"/>
      <c r="WI111" s="28"/>
      <c r="WJ111" s="28"/>
      <c r="WK111" s="28"/>
      <c r="WL111" s="28"/>
      <c r="WM111" s="28"/>
      <c r="WN111" s="28"/>
      <c r="WO111" s="28"/>
      <c r="WP111" s="28"/>
      <c r="WQ111" s="28"/>
      <c r="WR111" s="28"/>
      <c r="WS111" s="28"/>
      <c r="WT111" s="28"/>
      <c r="WU111" s="28"/>
      <c r="WV111" s="28"/>
      <c r="WW111" s="28"/>
      <c r="WX111" s="28"/>
      <c r="WY111" s="28"/>
      <c r="WZ111" s="28"/>
      <c r="XA111" s="28"/>
      <c r="XB111" s="28"/>
      <c r="XC111" s="28"/>
      <c r="XD111" s="28"/>
      <c r="XE111" s="28"/>
      <c r="XF111" s="28"/>
      <c r="XG111" s="28"/>
      <c r="XH111" s="28"/>
      <c r="XI111" s="28"/>
      <c r="XJ111" s="28"/>
      <c r="XK111" s="28"/>
      <c r="XL111" s="28"/>
      <c r="XM111" s="28"/>
      <c r="XN111" s="28"/>
      <c r="XO111" s="28"/>
      <c r="XP111" s="28"/>
      <c r="XQ111" s="28"/>
      <c r="XR111" s="28"/>
      <c r="XS111" s="28"/>
      <c r="XT111" s="28"/>
      <c r="XU111" s="28"/>
      <c r="XV111" s="28"/>
      <c r="XW111" s="28"/>
      <c r="XX111" s="28"/>
      <c r="XY111" s="28"/>
      <c r="XZ111" s="28"/>
      <c r="YA111" s="28"/>
      <c r="YB111" s="28"/>
      <c r="YC111" s="28"/>
      <c r="YD111" s="28"/>
      <c r="YE111" s="28"/>
      <c r="YF111" s="28"/>
      <c r="YG111" s="28"/>
      <c r="YH111" s="28"/>
      <c r="YI111" s="28"/>
      <c r="YJ111" s="28"/>
      <c r="YK111" s="28"/>
      <c r="YL111" s="28"/>
      <c r="YM111" s="28"/>
      <c r="YN111" s="28"/>
      <c r="YO111" s="28"/>
      <c r="YP111" s="28"/>
      <c r="YQ111" s="28"/>
      <c r="YR111" s="28"/>
      <c r="YS111" s="28"/>
      <c r="YT111" s="28"/>
      <c r="YU111" s="28"/>
      <c r="YV111" s="28"/>
      <c r="YW111" s="28"/>
      <c r="YX111" s="28"/>
      <c r="YY111" s="28"/>
      <c r="YZ111" s="28"/>
      <c r="ZA111" s="28"/>
      <c r="ZB111" s="28"/>
      <c r="ZC111" s="28"/>
      <c r="ZD111" s="28"/>
      <c r="ZE111" s="28"/>
      <c r="ZF111" s="28"/>
      <c r="ZG111" s="28"/>
      <c r="ZH111" s="28"/>
      <c r="ZI111" s="28"/>
      <c r="ZJ111" s="28"/>
      <c r="ZK111" s="28"/>
      <c r="ZL111" s="28"/>
      <c r="ZM111" s="28"/>
      <c r="ZN111" s="28"/>
      <c r="ZO111" s="28"/>
      <c r="ZP111" s="28"/>
      <c r="ZQ111" s="28"/>
      <c r="ZR111" s="28"/>
      <c r="ZS111" s="28"/>
      <c r="ZT111" s="28"/>
      <c r="ZU111" s="28"/>
      <c r="ZV111" s="28"/>
      <c r="ZW111" s="28"/>
      <c r="ZX111" s="28"/>
      <c r="ZY111" s="28"/>
      <c r="ZZ111" s="28"/>
      <c r="AAA111" s="28"/>
      <c r="AAB111" s="28"/>
      <c r="AAC111" s="28"/>
      <c r="AAD111" s="28"/>
      <c r="AAE111" s="28"/>
      <c r="AAF111" s="28"/>
      <c r="AAG111" s="28"/>
      <c r="AAH111" s="28"/>
      <c r="AAI111" s="28"/>
      <c r="AAJ111" s="28"/>
      <c r="AAK111" s="28"/>
      <c r="AAL111" s="28"/>
      <c r="AAM111" s="28"/>
      <c r="AAN111" s="28"/>
      <c r="AAO111" s="28"/>
      <c r="AAP111" s="28"/>
      <c r="AAQ111" s="28"/>
      <c r="AAR111" s="28"/>
      <c r="AAS111" s="28"/>
      <c r="AAT111" s="28"/>
      <c r="AAU111" s="28"/>
      <c r="AAV111" s="28"/>
      <c r="AAW111" s="28"/>
      <c r="AAX111" s="28"/>
      <c r="AAY111" s="28"/>
      <c r="AAZ111" s="28"/>
      <c r="ABA111" s="28"/>
      <c r="ABB111" s="28"/>
      <c r="ABC111" s="28"/>
      <c r="ABD111" s="28"/>
      <c r="ABE111" s="28"/>
      <c r="ABF111" s="28"/>
      <c r="ABG111" s="28"/>
      <c r="ABH111" s="28"/>
      <c r="ABI111" s="28"/>
      <c r="ABJ111" s="28"/>
      <c r="ABK111" s="28"/>
      <c r="ABL111" s="28"/>
      <c r="ABM111" s="28"/>
      <c r="ABN111" s="28"/>
      <c r="ABO111" s="28"/>
      <c r="ABP111" s="28"/>
      <c r="ABQ111" s="28"/>
      <c r="ABR111" s="28"/>
      <c r="ABS111" s="28"/>
      <c r="ABT111" s="28"/>
      <c r="ABU111" s="28"/>
      <c r="ABV111" s="28"/>
      <c r="ABW111" s="28"/>
      <c r="ABX111" s="28"/>
      <c r="ABY111" s="28"/>
      <c r="ABZ111" s="28"/>
      <c r="ACA111" s="28"/>
      <c r="ACB111" s="28"/>
      <c r="ACC111" s="28"/>
      <c r="ACD111" s="28"/>
      <c r="ACE111" s="28"/>
      <c r="ACF111" s="28"/>
      <c r="ACG111" s="28"/>
      <c r="ACH111" s="28"/>
      <c r="ACI111" s="28"/>
      <c r="ACJ111" s="28"/>
      <c r="ACK111" s="28"/>
      <c r="ACL111" s="28"/>
      <c r="ACM111" s="28"/>
      <c r="ACN111" s="28"/>
      <c r="ACO111" s="28"/>
      <c r="ACP111" s="28"/>
      <c r="ACQ111" s="28"/>
      <c r="ACR111" s="28"/>
      <c r="ACS111" s="28"/>
      <c r="ACT111" s="28"/>
      <c r="ACU111" s="28"/>
      <c r="ACV111" s="28"/>
      <c r="ACW111" s="28"/>
      <c r="ACX111" s="28"/>
      <c r="ACY111" s="28"/>
      <c r="ACZ111" s="28"/>
      <c r="ADA111" s="28"/>
      <c r="ADB111" s="28"/>
      <c r="ADC111" s="28"/>
      <c r="ADD111" s="28"/>
      <c r="ADE111" s="28"/>
      <c r="ADF111" s="28"/>
      <c r="ADG111" s="28"/>
      <c r="ADH111" s="28"/>
      <c r="ADI111" s="28"/>
      <c r="ADJ111" s="28"/>
      <c r="ADK111" s="28"/>
      <c r="ADL111" s="28"/>
      <c r="ADM111" s="28"/>
      <c r="ADN111" s="28"/>
      <c r="ADO111" s="28"/>
      <c r="ADP111" s="28"/>
      <c r="ADQ111" s="28"/>
      <c r="ADR111" s="28"/>
      <c r="ADS111" s="28"/>
      <c r="ADT111" s="28"/>
      <c r="ADU111" s="28"/>
      <c r="ADV111" s="28"/>
      <c r="ADW111" s="28"/>
      <c r="ADX111" s="28"/>
      <c r="ADY111" s="28"/>
      <c r="ADZ111" s="28"/>
      <c r="AEA111" s="28"/>
      <c r="AEB111" s="28"/>
      <c r="AEC111" s="28"/>
      <c r="AED111" s="28"/>
      <c r="AEE111" s="28"/>
      <c r="AEF111" s="28"/>
      <c r="AEG111" s="28"/>
      <c r="AEH111" s="28"/>
      <c r="AEI111" s="28"/>
      <c r="AEJ111" s="28"/>
      <c r="AEK111" s="28"/>
      <c r="AEL111" s="28"/>
      <c r="AEM111" s="28"/>
      <c r="AEN111" s="28"/>
      <c r="AEO111" s="28"/>
      <c r="AEP111" s="28"/>
      <c r="AEQ111" s="28"/>
      <c r="AER111" s="28"/>
      <c r="AES111" s="28"/>
      <c r="AET111" s="28"/>
      <c r="AEU111" s="28"/>
      <c r="AEV111" s="28"/>
      <c r="AEW111" s="28"/>
      <c r="AEX111" s="28"/>
      <c r="AEY111" s="28"/>
      <c r="AEZ111" s="28"/>
      <c r="AFA111" s="28"/>
      <c r="AFB111" s="28"/>
      <c r="AFC111" s="28"/>
      <c r="AFD111" s="28"/>
      <c r="AFE111" s="28"/>
      <c r="AFF111" s="28"/>
      <c r="AFG111" s="28"/>
      <c r="AFH111" s="28"/>
      <c r="AFI111" s="28"/>
      <c r="AFJ111" s="28"/>
      <c r="AFK111" s="28"/>
      <c r="AFL111" s="28"/>
      <c r="AFM111" s="28"/>
      <c r="AFN111" s="28"/>
      <c r="AFO111" s="28"/>
    </row>
    <row r="112" spans="1:847" ht="31.05" customHeight="1">
      <c r="A112" s="437"/>
      <c r="B112" s="354"/>
      <c r="C112" s="480" t="s">
        <v>477</v>
      </c>
      <c r="D112" s="350"/>
      <c r="E112" s="481" t="b">
        <v>0</v>
      </c>
      <c r="F112" s="453">
        <f>$I$10*$I112/100</f>
        <v>0</v>
      </c>
      <c r="G112" s="453">
        <f>$G$10*$I112/100</f>
        <v>0</v>
      </c>
      <c r="H112" s="354" t="s">
        <v>453</v>
      </c>
      <c r="I112" s="560">
        <v>100</v>
      </c>
      <c r="J112" s="467" t="s">
        <v>334</v>
      </c>
      <c r="K112" s="514">
        <f t="shared" ref="K112:K120" si="30">AA112</f>
        <v>0</v>
      </c>
      <c r="L112" s="519" t="str">
        <f>IF($E112,K112,"")</f>
        <v/>
      </c>
      <c r="M112" s="618">
        <v>1.2</v>
      </c>
      <c r="N112" s="263" t="s">
        <v>142</v>
      </c>
      <c r="O112" s="262">
        <f>(G111/5.68*M112)*G112</f>
        <v>0</v>
      </c>
      <c r="P112" s="258" t="s">
        <v>153</v>
      </c>
      <c r="Q112" s="262">
        <v>0.46400000000000002</v>
      </c>
      <c r="R112" s="262" t="s">
        <v>142</v>
      </c>
      <c r="S112" s="262">
        <f>(G111/5.68*Q112)*G112</f>
        <v>0</v>
      </c>
      <c r="T112" s="264" t="s">
        <v>154</v>
      </c>
      <c r="U112" s="262"/>
      <c r="V112" s="262"/>
      <c r="W112" s="262"/>
      <c r="X112" s="262"/>
      <c r="Y112" s="246">
        <f>AVERAGE(O112,S112,W112)</f>
        <v>0</v>
      </c>
      <c r="Z112" s="262"/>
      <c r="AA112" s="291">
        <f t="shared" ref="AA112:AA119" si="31">Y112-Z112</f>
        <v>0</v>
      </c>
    </row>
    <row r="113" spans="1:847" s="6" customFormat="1" ht="31.05" customHeight="1">
      <c r="A113" s="457"/>
      <c r="B113" s="44"/>
      <c r="C113" s="472" t="s">
        <v>51</v>
      </c>
      <c r="D113" s="349"/>
      <c r="E113" s="473" t="b">
        <v>0</v>
      </c>
      <c r="F113" s="461">
        <f>$I$10*$I113/100</f>
        <v>0</v>
      </c>
      <c r="G113" s="461">
        <f>$G$10*$I113/100</f>
        <v>0</v>
      </c>
      <c r="H113" s="44" t="s">
        <v>453</v>
      </c>
      <c r="I113" s="560">
        <v>100</v>
      </c>
      <c r="J113" s="462" t="s">
        <v>334</v>
      </c>
      <c r="K113" s="463">
        <f t="shared" si="30"/>
        <v>0</v>
      </c>
      <c r="L113" s="464" t="str">
        <f t="shared" ref="L113:L120" si="32">IF($E113,K113,"")</f>
        <v/>
      </c>
      <c r="M113" s="337">
        <v>1.335</v>
      </c>
      <c r="N113" s="257" t="s">
        <v>142</v>
      </c>
      <c r="O113" s="256">
        <f>(G111/5.68*M113)*G113</f>
        <v>0</v>
      </c>
      <c r="P113" s="258" t="s">
        <v>155</v>
      </c>
      <c r="Q113" s="256"/>
      <c r="R113" s="256"/>
      <c r="S113" s="256"/>
      <c r="T113" s="256"/>
      <c r="U113" s="256"/>
      <c r="V113" s="256"/>
      <c r="W113" s="256"/>
      <c r="X113" s="256"/>
      <c r="Y113" s="256">
        <f>O113+S113+W113</f>
        <v>0</v>
      </c>
      <c r="Z113" s="256"/>
      <c r="AA113" s="291">
        <f t="shared" si="31"/>
        <v>0</v>
      </c>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c r="HD113" s="28"/>
      <c r="HE113" s="28"/>
      <c r="HF113" s="28"/>
      <c r="HG113" s="28"/>
      <c r="HH113" s="28"/>
      <c r="HI113" s="28"/>
      <c r="HJ113" s="28"/>
      <c r="HK113" s="28"/>
      <c r="HL113" s="28"/>
      <c r="HM113" s="28"/>
      <c r="HN113" s="28"/>
      <c r="HO113" s="28"/>
      <c r="HP113" s="28"/>
      <c r="HQ113" s="28"/>
      <c r="HR113" s="28"/>
      <c r="HS113" s="28"/>
      <c r="HT113" s="28"/>
      <c r="HU113" s="28"/>
      <c r="HV113" s="28"/>
      <c r="HW113" s="28"/>
      <c r="HX113" s="28"/>
      <c r="HY113" s="28"/>
      <c r="HZ113" s="28"/>
      <c r="IA113" s="28"/>
      <c r="IB113" s="28"/>
      <c r="IC113" s="28"/>
      <c r="ID113" s="28"/>
      <c r="IE113" s="28"/>
      <c r="IF113" s="28"/>
      <c r="IG113" s="28"/>
      <c r="IH113" s="28"/>
      <c r="II113" s="28"/>
      <c r="IJ113" s="28"/>
      <c r="IK113" s="28"/>
      <c r="IL113" s="28"/>
      <c r="IM113" s="28"/>
      <c r="IN113" s="28"/>
      <c r="IO113" s="28"/>
      <c r="IP113" s="28"/>
      <c r="IQ113" s="28"/>
      <c r="IR113" s="28"/>
      <c r="IS113" s="28"/>
      <c r="IT113" s="28"/>
      <c r="IU113" s="28"/>
      <c r="IV113" s="28"/>
      <c r="IW113" s="28"/>
      <c r="IX113" s="28"/>
      <c r="IY113" s="28"/>
      <c r="IZ113" s="28"/>
      <c r="JA113" s="28"/>
      <c r="JB113" s="28"/>
      <c r="JC113" s="28"/>
      <c r="JD113" s="28"/>
      <c r="JE113" s="28"/>
      <c r="JF113" s="28"/>
      <c r="JG113" s="28"/>
      <c r="JH113" s="28"/>
      <c r="JI113" s="28"/>
      <c r="JJ113" s="28"/>
      <c r="JK113" s="28"/>
      <c r="JL113" s="28"/>
      <c r="JM113" s="28"/>
      <c r="JN113" s="28"/>
      <c r="JO113" s="28"/>
      <c r="JP113" s="28"/>
      <c r="JQ113" s="28"/>
      <c r="JR113" s="28"/>
      <c r="JS113" s="28"/>
      <c r="JT113" s="28"/>
      <c r="JU113" s="28"/>
      <c r="JV113" s="28"/>
      <c r="JW113" s="28"/>
      <c r="JX113" s="28"/>
      <c r="JY113" s="28"/>
      <c r="JZ113" s="28"/>
      <c r="KA113" s="28"/>
      <c r="KB113" s="28"/>
      <c r="KC113" s="28"/>
      <c r="KD113" s="28"/>
      <c r="KE113" s="28"/>
      <c r="KF113" s="28"/>
      <c r="KG113" s="28"/>
      <c r="KH113" s="28"/>
      <c r="KI113" s="28"/>
      <c r="KJ113" s="28"/>
      <c r="KK113" s="28"/>
      <c r="KL113" s="28"/>
      <c r="KM113" s="28"/>
      <c r="KN113" s="28"/>
      <c r="KO113" s="28"/>
      <c r="KP113" s="28"/>
      <c r="KQ113" s="28"/>
      <c r="KR113" s="28"/>
      <c r="KS113" s="28"/>
      <c r="KT113" s="28"/>
      <c r="KU113" s="28"/>
      <c r="KV113" s="28"/>
      <c r="KW113" s="28"/>
      <c r="KX113" s="28"/>
      <c r="KY113" s="28"/>
      <c r="KZ113" s="28"/>
      <c r="LA113" s="28"/>
      <c r="LB113" s="28"/>
      <c r="LC113" s="28"/>
      <c r="LD113" s="28"/>
      <c r="LE113" s="28"/>
      <c r="LF113" s="28"/>
      <c r="LG113" s="28"/>
      <c r="LH113" s="28"/>
      <c r="LI113" s="28"/>
      <c r="LJ113" s="28"/>
      <c r="LK113" s="28"/>
      <c r="LL113" s="28"/>
      <c r="LM113" s="28"/>
      <c r="LN113" s="28"/>
      <c r="LO113" s="28"/>
      <c r="LP113" s="28"/>
      <c r="LQ113" s="28"/>
      <c r="LR113" s="28"/>
      <c r="LS113" s="28"/>
      <c r="LT113" s="28"/>
      <c r="LU113" s="28"/>
      <c r="LV113" s="28"/>
      <c r="LW113" s="28"/>
      <c r="LX113" s="28"/>
      <c r="LY113" s="28"/>
      <c r="LZ113" s="28"/>
      <c r="MA113" s="28"/>
      <c r="MB113" s="28"/>
      <c r="MC113" s="28"/>
      <c r="MD113" s="28"/>
      <c r="ME113" s="28"/>
      <c r="MF113" s="28"/>
      <c r="MG113" s="28"/>
      <c r="MH113" s="28"/>
      <c r="MI113" s="28"/>
      <c r="MJ113" s="28"/>
      <c r="MK113" s="28"/>
      <c r="ML113" s="28"/>
      <c r="MM113" s="28"/>
      <c r="MN113" s="28"/>
      <c r="MO113" s="28"/>
      <c r="MP113" s="28"/>
      <c r="MQ113" s="28"/>
      <c r="MR113" s="28"/>
      <c r="MS113" s="28"/>
      <c r="MT113" s="28"/>
      <c r="MU113" s="28"/>
      <c r="MV113" s="28"/>
      <c r="MW113" s="28"/>
      <c r="MX113" s="28"/>
      <c r="MY113" s="28"/>
      <c r="MZ113" s="28"/>
      <c r="NA113" s="28"/>
      <c r="NB113" s="28"/>
      <c r="NC113" s="28"/>
      <c r="ND113" s="28"/>
      <c r="NE113" s="28"/>
      <c r="NF113" s="28"/>
      <c r="NG113" s="28"/>
      <c r="NH113" s="28"/>
      <c r="NI113" s="28"/>
      <c r="NJ113" s="28"/>
      <c r="NK113" s="28"/>
      <c r="NL113" s="28"/>
      <c r="NM113" s="28"/>
      <c r="NN113" s="28"/>
      <c r="NO113" s="28"/>
      <c r="NP113" s="28"/>
      <c r="NQ113" s="28"/>
      <c r="NR113" s="28"/>
      <c r="NS113" s="28"/>
      <c r="NT113" s="28"/>
      <c r="NU113" s="28"/>
      <c r="NV113" s="28"/>
      <c r="NW113" s="28"/>
      <c r="NX113" s="28"/>
      <c r="NY113" s="28"/>
      <c r="NZ113" s="28"/>
      <c r="OA113" s="28"/>
      <c r="OB113" s="28"/>
      <c r="OC113" s="28"/>
      <c r="OD113" s="28"/>
      <c r="OE113" s="28"/>
      <c r="OF113" s="28"/>
      <c r="OG113" s="28"/>
      <c r="OH113" s="28"/>
      <c r="OI113" s="28"/>
      <c r="OJ113" s="28"/>
      <c r="OK113" s="28"/>
      <c r="OL113" s="28"/>
      <c r="OM113" s="28"/>
      <c r="ON113" s="28"/>
      <c r="OO113" s="28"/>
      <c r="OP113" s="28"/>
      <c r="OQ113" s="28"/>
      <c r="OR113" s="28"/>
      <c r="OS113" s="28"/>
      <c r="OT113" s="28"/>
      <c r="OU113" s="28"/>
      <c r="OV113" s="28"/>
      <c r="OW113" s="28"/>
      <c r="OX113" s="28"/>
      <c r="OY113" s="28"/>
      <c r="OZ113" s="28"/>
      <c r="PA113" s="28"/>
      <c r="PB113" s="28"/>
      <c r="PC113" s="28"/>
      <c r="PD113" s="28"/>
      <c r="PE113" s="28"/>
      <c r="PF113" s="28"/>
      <c r="PG113" s="28"/>
      <c r="PH113" s="28"/>
      <c r="PI113" s="28"/>
      <c r="PJ113" s="28"/>
      <c r="PK113" s="28"/>
      <c r="PL113" s="28"/>
      <c r="PM113" s="28"/>
      <c r="PN113" s="28"/>
      <c r="PO113" s="28"/>
      <c r="PP113" s="28"/>
      <c r="PQ113" s="28"/>
      <c r="PR113" s="28"/>
      <c r="PS113" s="28"/>
      <c r="PT113" s="28"/>
      <c r="PU113" s="28"/>
      <c r="PV113" s="28"/>
      <c r="PW113" s="28"/>
      <c r="PX113" s="28"/>
      <c r="PY113" s="28"/>
      <c r="PZ113" s="28"/>
      <c r="QA113" s="28"/>
      <c r="QB113" s="28"/>
      <c r="QC113" s="28"/>
      <c r="QD113" s="28"/>
      <c r="QE113" s="28"/>
      <c r="QF113" s="28"/>
      <c r="QG113" s="28"/>
      <c r="QH113" s="28"/>
      <c r="QI113" s="28"/>
      <c r="QJ113" s="28"/>
      <c r="QK113" s="28"/>
      <c r="QL113" s="28"/>
      <c r="QM113" s="28"/>
      <c r="QN113" s="28"/>
      <c r="QO113" s="28"/>
      <c r="QP113" s="28"/>
      <c r="QQ113" s="28"/>
      <c r="QR113" s="28"/>
      <c r="QS113" s="28"/>
      <c r="QT113" s="28"/>
      <c r="QU113" s="28"/>
      <c r="QV113" s="28"/>
      <c r="QW113" s="28"/>
      <c r="QX113" s="28"/>
      <c r="QY113" s="28"/>
      <c r="QZ113" s="28"/>
      <c r="RA113" s="28"/>
      <c r="RB113" s="28"/>
      <c r="RC113" s="28"/>
      <c r="RD113" s="28"/>
      <c r="RE113" s="28"/>
      <c r="RF113" s="28"/>
      <c r="RG113" s="28"/>
      <c r="RH113" s="28"/>
      <c r="RI113" s="28"/>
      <c r="RJ113" s="28"/>
      <c r="RK113" s="28"/>
      <c r="RL113" s="28"/>
      <c r="RM113" s="28"/>
      <c r="RN113" s="28"/>
      <c r="RO113" s="28"/>
      <c r="RP113" s="28"/>
      <c r="RQ113" s="28"/>
      <c r="RR113" s="28"/>
      <c r="RS113" s="28"/>
      <c r="RT113" s="28"/>
      <c r="RU113" s="28"/>
      <c r="RV113" s="28"/>
      <c r="RW113" s="28"/>
      <c r="RX113" s="28"/>
      <c r="RY113" s="28"/>
      <c r="RZ113" s="28"/>
      <c r="SA113" s="28"/>
      <c r="SB113" s="28"/>
      <c r="SC113" s="28"/>
      <c r="SD113" s="28"/>
      <c r="SE113" s="28"/>
      <c r="SF113" s="28"/>
      <c r="SG113" s="28"/>
      <c r="SH113" s="28"/>
      <c r="SI113" s="28"/>
      <c r="SJ113" s="28"/>
      <c r="SK113" s="28"/>
      <c r="SL113" s="28"/>
      <c r="SM113" s="28"/>
      <c r="SN113" s="28"/>
      <c r="SO113" s="28"/>
      <c r="SP113" s="28"/>
      <c r="SQ113" s="28"/>
      <c r="SR113" s="28"/>
      <c r="SS113" s="28"/>
      <c r="ST113" s="28"/>
      <c r="SU113" s="28"/>
      <c r="SV113" s="28"/>
      <c r="SW113" s="28"/>
      <c r="SX113" s="28"/>
      <c r="SY113" s="28"/>
      <c r="SZ113" s="28"/>
      <c r="TA113" s="28"/>
      <c r="TB113" s="28"/>
      <c r="TC113" s="28"/>
      <c r="TD113" s="28"/>
      <c r="TE113" s="28"/>
      <c r="TF113" s="28"/>
      <c r="TG113" s="28"/>
      <c r="TH113" s="28"/>
      <c r="TI113" s="28"/>
      <c r="TJ113" s="28"/>
      <c r="TK113" s="28"/>
      <c r="TL113" s="28"/>
      <c r="TM113" s="28"/>
      <c r="TN113" s="28"/>
      <c r="TO113" s="28"/>
      <c r="TP113" s="28"/>
      <c r="TQ113" s="28"/>
      <c r="TR113" s="28"/>
      <c r="TS113" s="28"/>
      <c r="TT113" s="28"/>
      <c r="TU113" s="28"/>
      <c r="TV113" s="28"/>
      <c r="TW113" s="28"/>
      <c r="TX113" s="28"/>
      <c r="TY113" s="28"/>
      <c r="TZ113" s="28"/>
      <c r="UA113" s="28"/>
      <c r="UB113" s="28"/>
      <c r="UC113" s="28"/>
      <c r="UD113" s="28"/>
      <c r="UE113" s="28"/>
      <c r="UF113" s="28"/>
      <c r="UG113" s="28"/>
      <c r="UH113" s="28"/>
      <c r="UI113" s="28"/>
      <c r="UJ113" s="28"/>
      <c r="UK113" s="28"/>
      <c r="UL113" s="28"/>
      <c r="UM113" s="28"/>
      <c r="UN113" s="28"/>
      <c r="UO113" s="28"/>
      <c r="UP113" s="28"/>
      <c r="UQ113" s="28"/>
      <c r="UR113" s="28"/>
      <c r="US113" s="28"/>
      <c r="UT113" s="28"/>
      <c r="UU113" s="28"/>
      <c r="UV113" s="28"/>
      <c r="UW113" s="28"/>
      <c r="UX113" s="28"/>
      <c r="UY113" s="28"/>
      <c r="UZ113" s="28"/>
      <c r="VA113" s="28"/>
      <c r="VB113" s="28"/>
      <c r="VC113" s="28"/>
      <c r="VD113" s="28"/>
      <c r="VE113" s="28"/>
      <c r="VF113" s="28"/>
      <c r="VG113" s="28"/>
      <c r="VH113" s="28"/>
      <c r="VI113" s="28"/>
      <c r="VJ113" s="28"/>
      <c r="VK113" s="28"/>
      <c r="VL113" s="28"/>
      <c r="VM113" s="28"/>
      <c r="VN113" s="28"/>
      <c r="VO113" s="28"/>
      <c r="VP113" s="28"/>
      <c r="VQ113" s="28"/>
      <c r="VR113" s="28"/>
      <c r="VS113" s="28"/>
      <c r="VT113" s="28"/>
      <c r="VU113" s="28"/>
      <c r="VV113" s="28"/>
      <c r="VW113" s="28"/>
      <c r="VX113" s="28"/>
      <c r="VY113" s="28"/>
      <c r="VZ113" s="28"/>
      <c r="WA113" s="28"/>
      <c r="WB113" s="28"/>
      <c r="WC113" s="28"/>
      <c r="WD113" s="28"/>
      <c r="WE113" s="28"/>
      <c r="WF113" s="28"/>
      <c r="WG113" s="28"/>
      <c r="WH113" s="28"/>
      <c r="WI113" s="28"/>
      <c r="WJ113" s="28"/>
      <c r="WK113" s="28"/>
      <c r="WL113" s="28"/>
      <c r="WM113" s="28"/>
      <c r="WN113" s="28"/>
      <c r="WO113" s="28"/>
      <c r="WP113" s="28"/>
      <c r="WQ113" s="28"/>
      <c r="WR113" s="28"/>
      <c r="WS113" s="28"/>
      <c r="WT113" s="28"/>
      <c r="WU113" s="28"/>
      <c r="WV113" s="28"/>
      <c r="WW113" s="28"/>
      <c r="WX113" s="28"/>
      <c r="WY113" s="28"/>
      <c r="WZ113" s="28"/>
      <c r="XA113" s="28"/>
      <c r="XB113" s="28"/>
      <c r="XC113" s="28"/>
      <c r="XD113" s="28"/>
      <c r="XE113" s="28"/>
      <c r="XF113" s="28"/>
      <c r="XG113" s="28"/>
      <c r="XH113" s="28"/>
      <c r="XI113" s="28"/>
      <c r="XJ113" s="28"/>
      <c r="XK113" s="28"/>
      <c r="XL113" s="28"/>
      <c r="XM113" s="28"/>
      <c r="XN113" s="28"/>
      <c r="XO113" s="28"/>
      <c r="XP113" s="28"/>
      <c r="XQ113" s="28"/>
      <c r="XR113" s="28"/>
      <c r="XS113" s="28"/>
      <c r="XT113" s="28"/>
      <c r="XU113" s="28"/>
      <c r="XV113" s="28"/>
      <c r="XW113" s="28"/>
      <c r="XX113" s="28"/>
      <c r="XY113" s="28"/>
      <c r="XZ113" s="28"/>
      <c r="YA113" s="28"/>
      <c r="YB113" s="28"/>
      <c r="YC113" s="28"/>
      <c r="YD113" s="28"/>
      <c r="YE113" s="28"/>
      <c r="YF113" s="28"/>
      <c r="YG113" s="28"/>
      <c r="YH113" s="28"/>
      <c r="YI113" s="28"/>
      <c r="YJ113" s="28"/>
      <c r="YK113" s="28"/>
      <c r="YL113" s="28"/>
      <c r="YM113" s="28"/>
      <c r="YN113" s="28"/>
      <c r="YO113" s="28"/>
      <c r="YP113" s="28"/>
      <c r="YQ113" s="28"/>
      <c r="YR113" s="28"/>
      <c r="YS113" s="28"/>
      <c r="YT113" s="28"/>
      <c r="YU113" s="28"/>
      <c r="YV113" s="28"/>
      <c r="YW113" s="28"/>
      <c r="YX113" s="28"/>
      <c r="YY113" s="28"/>
      <c r="YZ113" s="28"/>
      <c r="ZA113" s="28"/>
      <c r="ZB113" s="28"/>
      <c r="ZC113" s="28"/>
      <c r="ZD113" s="28"/>
      <c r="ZE113" s="28"/>
      <c r="ZF113" s="28"/>
      <c r="ZG113" s="28"/>
      <c r="ZH113" s="28"/>
      <c r="ZI113" s="28"/>
      <c r="ZJ113" s="28"/>
      <c r="ZK113" s="28"/>
      <c r="ZL113" s="28"/>
      <c r="ZM113" s="28"/>
      <c r="ZN113" s="28"/>
      <c r="ZO113" s="28"/>
      <c r="ZP113" s="28"/>
      <c r="ZQ113" s="28"/>
      <c r="ZR113" s="28"/>
      <c r="ZS113" s="28"/>
      <c r="ZT113" s="28"/>
      <c r="ZU113" s="28"/>
      <c r="ZV113" s="28"/>
      <c r="ZW113" s="28"/>
      <c r="ZX113" s="28"/>
      <c r="ZY113" s="28"/>
      <c r="ZZ113" s="28"/>
      <c r="AAA113" s="28"/>
      <c r="AAB113" s="28"/>
      <c r="AAC113" s="28"/>
      <c r="AAD113" s="28"/>
      <c r="AAE113" s="28"/>
      <c r="AAF113" s="28"/>
      <c r="AAG113" s="28"/>
      <c r="AAH113" s="28"/>
      <c r="AAI113" s="28"/>
      <c r="AAJ113" s="28"/>
      <c r="AAK113" s="28"/>
      <c r="AAL113" s="28"/>
      <c r="AAM113" s="28"/>
      <c r="AAN113" s="28"/>
      <c r="AAO113" s="28"/>
      <c r="AAP113" s="28"/>
      <c r="AAQ113" s="28"/>
      <c r="AAR113" s="28"/>
      <c r="AAS113" s="28"/>
      <c r="AAT113" s="28"/>
      <c r="AAU113" s="28"/>
      <c r="AAV113" s="28"/>
      <c r="AAW113" s="28"/>
      <c r="AAX113" s="28"/>
      <c r="AAY113" s="28"/>
      <c r="AAZ113" s="28"/>
      <c r="ABA113" s="28"/>
      <c r="ABB113" s="28"/>
      <c r="ABC113" s="28"/>
      <c r="ABD113" s="28"/>
      <c r="ABE113" s="28"/>
      <c r="ABF113" s="28"/>
      <c r="ABG113" s="28"/>
      <c r="ABH113" s="28"/>
      <c r="ABI113" s="28"/>
      <c r="ABJ113" s="28"/>
      <c r="ABK113" s="28"/>
      <c r="ABL113" s="28"/>
      <c r="ABM113" s="28"/>
      <c r="ABN113" s="28"/>
      <c r="ABO113" s="28"/>
      <c r="ABP113" s="28"/>
      <c r="ABQ113" s="28"/>
      <c r="ABR113" s="28"/>
      <c r="ABS113" s="28"/>
      <c r="ABT113" s="28"/>
      <c r="ABU113" s="28"/>
      <c r="ABV113" s="28"/>
      <c r="ABW113" s="28"/>
      <c r="ABX113" s="28"/>
      <c r="ABY113" s="28"/>
      <c r="ABZ113" s="28"/>
      <c r="ACA113" s="28"/>
      <c r="ACB113" s="28"/>
      <c r="ACC113" s="28"/>
      <c r="ACD113" s="28"/>
      <c r="ACE113" s="28"/>
      <c r="ACF113" s="28"/>
      <c r="ACG113" s="28"/>
      <c r="ACH113" s="28"/>
      <c r="ACI113" s="28"/>
      <c r="ACJ113" s="28"/>
      <c r="ACK113" s="28"/>
      <c r="ACL113" s="28"/>
      <c r="ACM113" s="28"/>
      <c r="ACN113" s="28"/>
      <c r="ACO113" s="28"/>
      <c r="ACP113" s="28"/>
      <c r="ACQ113" s="28"/>
      <c r="ACR113" s="28"/>
      <c r="ACS113" s="28"/>
      <c r="ACT113" s="28"/>
      <c r="ACU113" s="28"/>
      <c r="ACV113" s="28"/>
      <c r="ACW113" s="28"/>
      <c r="ACX113" s="28"/>
      <c r="ACY113" s="28"/>
      <c r="ACZ113" s="28"/>
      <c r="ADA113" s="28"/>
      <c r="ADB113" s="28"/>
      <c r="ADC113" s="28"/>
      <c r="ADD113" s="28"/>
      <c r="ADE113" s="28"/>
      <c r="ADF113" s="28"/>
      <c r="ADG113" s="28"/>
      <c r="ADH113" s="28"/>
      <c r="ADI113" s="28"/>
      <c r="ADJ113" s="28"/>
      <c r="ADK113" s="28"/>
      <c r="ADL113" s="28"/>
      <c r="ADM113" s="28"/>
      <c r="ADN113" s="28"/>
      <c r="ADO113" s="28"/>
      <c r="ADP113" s="28"/>
      <c r="ADQ113" s="28"/>
      <c r="ADR113" s="28"/>
      <c r="ADS113" s="28"/>
      <c r="ADT113" s="28"/>
      <c r="ADU113" s="28"/>
      <c r="ADV113" s="28"/>
      <c r="ADW113" s="28"/>
      <c r="ADX113" s="28"/>
      <c r="ADY113" s="28"/>
      <c r="ADZ113" s="28"/>
      <c r="AEA113" s="28"/>
      <c r="AEB113" s="28"/>
      <c r="AEC113" s="28"/>
      <c r="AED113" s="28"/>
      <c r="AEE113" s="28"/>
      <c r="AEF113" s="28"/>
      <c r="AEG113" s="28"/>
      <c r="AEH113" s="28"/>
      <c r="AEI113" s="28"/>
      <c r="AEJ113" s="28"/>
      <c r="AEK113" s="28"/>
      <c r="AEL113" s="28"/>
      <c r="AEM113" s="28"/>
      <c r="AEN113" s="28"/>
      <c r="AEO113" s="28"/>
      <c r="AEP113" s="28"/>
      <c r="AEQ113" s="28"/>
      <c r="AER113" s="28"/>
      <c r="AES113" s="28"/>
      <c r="AET113" s="28"/>
      <c r="AEU113" s="28"/>
      <c r="AEV113" s="28"/>
      <c r="AEW113" s="28"/>
      <c r="AEX113" s="28"/>
      <c r="AEY113" s="28"/>
      <c r="AEZ113" s="28"/>
      <c r="AFA113" s="28"/>
      <c r="AFB113" s="28"/>
      <c r="AFC113" s="28"/>
      <c r="AFD113" s="28"/>
      <c r="AFE113" s="28"/>
      <c r="AFF113" s="28"/>
      <c r="AFG113" s="28"/>
      <c r="AFH113" s="28"/>
      <c r="AFI113" s="28"/>
      <c r="AFJ113" s="28"/>
      <c r="AFK113" s="28"/>
      <c r="AFL113" s="28"/>
      <c r="AFM113" s="28"/>
      <c r="AFN113" s="28"/>
      <c r="AFO113" s="28"/>
    </row>
    <row r="114" spans="1:847" ht="31.05" customHeight="1">
      <c r="A114" s="437"/>
      <c r="B114" s="354"/>
      <c r="C114" s="480" t="s">
        <v>86</v>
      </c>
      <c r="D114" s="350"/>
      <c r="E114" s="481" t="b">
        <v>0</v>
      </c>
      <c r="F114" s="453">
        <f t="shared" ref="F114:F120" si="33">$I$10*$I114/100</f>
        <v>0</v>
      </c>
      <c r="G114" s="453">
        <f t="shared" ref="G114:G120" si="34">$G$10*$I114/100</f>
        <v>0</v>
      </c>
      <c r="H114" s="354" t="s">
        <v>453</v>
      </c>
      <c r="I114" s="560">
        <v>100</v>
      </c>
      <c r="J114" s="467" t="s">
        <v>334</v>
      </c>
      <c r="K114" s="514">
        <f t="shared" si="30"/>
        <v>0</v>
      </c>
      <c r="L114" s="519" t="str">
        <f t="shared" si="32"/>
        <v/>
      </c>
      <c r="M114" s="618">
        <v>0.48699999999999999</v>
      </c>
      <c r="N114" s="263" t="s">
        <v>142</v>
      </c>
      <c r="O114" s="262">
        <f>(G111/5.68*M114)*G114</f>
        <v>0</v>
      </c>
      <c r="P114" s="265" t="s">
        <v>156</v>
      </c>
      <c r="Q114" s="262"/>
      <c r="R114" s="262"/>
      <c r="S114" s="262"/>
      <c r="T114" s="263"/>
      <c r="U114" s="262"/>
      <c r="V114" s="262"/>
      <c r="W114" s="262"/>
      <c r="X114" s="263"/>
      <c r="Y114" s="256">
        <f>O114+S114+W114</f>
        <v>0</v>
      </c>
      <c r="Z114" s="256">
        <f>(G111*0.00687*G114*60)*0.86*0.5*3.67</f>
        <v>0</v>
      </c>
      <c r="AA114" s="291">
        <f t="shared" si="31"/>
        <v>0</v>
      </c>
    </row>
    <row r="115" spans="1:847" s="6" customFormat="1" ht="31.05" customHeight="1">
      <c r="A115" s="457"/>
      <c r="B115" s="44"/>
      <c r="C115" s="472" t="s">
        <v>265</v>
      </c>
      <c r="D115" s="349"/>
      <c r="E115" s="473" t="b">
        <v>0</v>
      </c>
      <c r="F115" s="461">
        <f t="shared" si="33"/>
        <v>0</v>
      </c>
      <c r="G115" s="461">
        <f t="shared" si="34"/>
        <v>0</v>
      </c>
      <c r="H115" s="44" t="s">
        <v>453</v>
      </c>
      <c r="I115" s="560">
        <v>100</v>
      </c>
      <c r="J115" s="462" t="s">
        <v>334</v>
      </c>
      <c r="K115" s="463">
        <f t="shared" si="30"/>
        <v>0</v>
      </c>
      <c r="L115" s="464" t="str">
        <f t="shared" si="32"/>
        <v/>
      </c>
      <c r="M115" s="337">
        <v>-0.126</v>
      </c>
      <c r="N115" s="292" t="s">
        <v>332</v>
      </c>
      <c r="O115" s="256">
        <f>G115*M115*G111</f>
        <v>0</v>
      </c>
      <c r="P115" s="267" t="s">
        <v>161</v>
      </c>
      <c r="Q115" s="256"/>
      <c r="R115" s="256"/>
      <c r="S115" s="256"/>
      <c r="T115" s="256"/>
      <c r="U115" s="256"/>
      <c r="V115" s="256"/>
      <c r="W115" s="256"/>
      <c r="X115" s="256"/>
      <c r="Y115" s="256">
        <f>O115+S115+W115</f>
        <v>0</v>
      </c>
      <c r="Z115" s="256"/>
      <c r="AA115" s="291">
        <f t="shared" si="31"/>
        <v>0</v>
      </c>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c r="HD115" s="28"/>
      <c r="HE115" s="28"/>
      <c r="HF115" s="28"/>
      <c r="HG115" s="28"/>
      <c r="HH115" s="28"/>
      <c r="HI115" s="28"/>
      <c r="HJ115" s="28"/>
      <c r="HK115" s="28"/>
      <c r="HL115" s="28"/>
      <c r="HM115" s="28"/>
      <c r="HN115" s="28"/>
      <c r="HO115" s="28"/>
      <c r="HP115" s="28"/>
      <c r="HQ115" s="28"/>
      <c r="HR115" s="28"/>
      <c r="HS115" s="28"/>
      <c r="HT115" s="28"/>
      <c r="HU115" s="28"/>
      <c r="HV115" s="28"/>
      <c r="HW115" s="28"/>
      <c r="HX115" s="28"/>
      <c r="HY115" s="28"/>
      <c r="HZ115" s="28"/>
      <c r="IA115" s="28"/>
      <c r="IB115" s="28"/>
      <c r="IC115" s="28"/>
      <c r="ID115" s="28"/>
      <c r="IE115" s="28"/>
      <c r="IF115" s="28"/>
      <c r="IG115" s="28"/>
      <c r="IH115" s="28"/>
      <c r="II115" s="28"/>
      <c r="IJ115" s="28"/>
      <c r="IK115" s="28"/>
      <c r="IL115" s="28"/>
      <c r="IM115" s="28"/>
      <c r="IN115" s="28"/>
      <c r="IO115" s="28"/>
      <c r="IP115" s="28"/>
      <c r="IQ115" s="28"/>
      <c r="IR115" s="28"/>
      <c r="IS115" s="28"/>
      <c r="IT115" s="28"/>
      <c r="IU115" s="28"/>
      <c r="IV115" s="28"/>
      <c r="IW115" s="28"/>
      <c r="IX115" s="28"/>
      <c r="IY115" s="28"/>
      <c r="IZ115" s="28"/>
      <c r="JA115" s="28"/>
      <c r="JB115" s="28"/>
      <c r="JC115" s="28"/>
      <c r="JD115" s="28"/>
      <c r="JE115" s="28"/>
      <c r="JF115" s="28"/>
      <c r="JG115" s="28"/>
      <c r="JH115" s="28"/>
      <c r="JI115" s="28"/>
      <c r="JJ115" s="28"/>
      <c r="JK115" s="28"/>
      <c r="JL115" s="28"/>
      <c r="JM115" s="28"/>
      <c r="JN115" s="28"/>
      <c r="JO115" s="28"/>
      <c r="JP115" s="28"/>
      <c r="JQ115" s="28"/>
      <c r="JR115" s="28"/>
      <c r="JS115" s="28"/>
      <c r="JT115" s="28"/>
      <c r="JU115" s="28"/>
      <c r="JV115" s="28"/>
      <c r="JW115" s="28"/>
      <c r="JX115" s="28"/>
      <c r="JY115" s="28"/>
      <c r="JZ115" s="28"/>
      <c r="KA115" s="28"/>
      <c r="KB115" s="28"/>
      <c r="KC115" s="28"/>
      <c r="KD115" s="28"/>
      <c r="KE115" s="28"/>
      <c r="KF115" s="28"/>
      <c r="KG115" s="28"/>
      <c r="KH115" s="28"/>
      <c r="KI115" s="28"/>
      <c r="KJ115" s="28"/>
      <c r="KK115" s="28"/>
      <c r="KL115" s="28"/>
      <c r="KM115" s="28"/>
      <c r="KN115" s="28"/>
      <c r="KO115" s="28"/>
      <c r="KP115" s="28"/>
      <c r="KQ115" s="28"/>
      <c r="KR115" s="28"/>
      <c r="KS115" s="28"/>
      <c r="KT115" s="28"/>
      <c r="KU115" s="28"/>
      <c r="KV115" s="28"/>
      <c r="KW115" s="28"/>
      <c r="KX115" s="28"/>
      <c r="KY115" s="28"/>
      <c r="KZ115" s="28"/>
      <c r="LA115" s="28"/>
      <c r="LB115" s="28"/>
      <c r="LC115" s="28"/>
      <c r="LD115" s="28"/>
      <c r="LE115" s="28"/>
      <c r="LF115" s="28"/>
      <c r="LG115" s="28"/>
      <c r="LH115" s="28"/>
      <c r="LI115" s="28"/>
      <c r="LJ115" s="28"/>
      <c r="LK115" s="28"/>
      <c r="LL115" s="28"/>
      <c r="LM115" s="28"/>
      <c r="LN115" s="28"/>
      <c r="LO115" s="28"/>
      <c r="LP115" s="28"/>
      <c r="LQ115" s="28"/>
      <c r="LR115" s="28"/>
      <c r="LS115" s="28"/>
      <c r="LT115" s="28"/>
      <c r="LU115" s="28"/>
      <c r="LV115" s="28"/>
      <c r="LW115" s="28"/>
      <c r="LX115" s="28"/>
      <c r="LY115" s="28"/>
      <c r="LZ115" s="28"/>
      <c r="MA115" s="28"/>
      <c r="MB115" s="28"/>
      <c r="MC115" s="28"/>
      <c r="MD115" s="28"/>
      <c r="ME115" s="28"/>
      <c r="MF115" s="28"/>
      <c r="MG115" s="28"/>
      <c r="MH115" s="28"/>
      <c r="MI115" s="28"/>
      <c r="MJ115" s="28"/>
      <c r="MK115" s="28"/>
      <c r="ML115" s="28"/>
      <c r="MM115" s="28"/>
      <c r="MN115" s="28"/>
      <c r="MO115" s="28"/>
      <c r="MP115" s="28"/>
      <c r="MQ115" s="28"/>
      <c r="MR115" s="28"/>
      <c r="MS115" s="28"/>
      <c r="MT115" s="28"/>
      <c r="MU115" s="28"/>
      <c r="MV115" s="28"/>
      <c r="MW115" s="28"/>
      <c r="MX115" s="28"/>
      <c r="MY115" s="28"/>
      <c r="MZ115" s="28"/>
      <c r="NA115" s="28"/>
      <c r="NB115" s="28"/>
      <c r="NC115" s="28"/>
      <c r="ND115" s="28"/>
      <c r="NE115" s="28"/>
      <c r="NF115" s="28"/>
      <c r="NG115" s="28"/>
      <c r="NH115" s="28"/>
      <c r="NI115" s="28"/>
      <c r="NJ115" s="28"/>
      <c r="NK115" s="28"/>
      <c r="NL115" s="28"/>
      <c r="NM115" s="28"/>
      <c r="NN115" s="28"/>
      <c r="NO115" s="28"/>
      <c r="NP115" s="28"/>
      <c r="NQ115" s="28"/>
      <c r="NR115" s="28"/>
      <c r="NS115" s="28"/>
      <c r="NT115" s="28"/>
      <c r="NU115" s="28"/>
      <c r="NV115" s="28"/>
      <c r="NW115" s="28"/>
      <c r="NX115" s="28"/>
      <c r="NY115" s="28"/>
      <c r="NZ115" s="28"/>
      <c r="OA115" s="28"/>
      <c r="OB115" s="28"/>
      <c r="OC115" s="28"/>
      <c r="OD115" s="28"/>
      <c r="OE115" s="28"/>
      <c r="OF115" s="28"/>
      <c r="OG115" s="28"/>
      <c r="OH115" s="28"/>
      <c r="OI115" s="28"/>
      <c r="OJ115" s="28"/>
      <c r="OK115" s="28"/>
      <c r="OL115" s="28"/>
      <c r="OM115" s="28"/>
      <c r="ON115" s="28"/>
      <c r="OO115" s="28"/>
      <c r="OP115" s="28"/>
      <c r="OQ115" s="28"/>
      <c r="OR115" s="28"/>
      <c r="OS115" s="28"/>
      <c r="OT115" s="28"/>
      <c r="OU115" s="28"/>
      <c r="OV115" s="28"/>
      <c r="OW115" s="28"/>
      <c r="OX115" s="28"/>
      <c r="OY115" s="28"/>
      <c r="OZ115" s="28"/>
      <c r="PA115" s="28"/>
      <c r="PB115" s="28"/>
      <c r="PC115" s="28"/>
      <c r="PD115" s="28"/>
      <c r="PE115" s="28"/>
      <c r="PF115" s="28"/>
      <c r="PG115" s="28"/>
      <c r="PH115" s="28"/>
      <c r="PI115" s="28"/>
      <c r="PJ115" s="28"/>
      <c r="PK115" s="28"/>
      <c r="PL115" s="28"/>
      <c r="PM115" s="28"/>
      <c r="PN115" s="28"/>
      <c r="PO115" s="28"/>
      <c r="PP115" s="28"/>
      <c r="PQ115" s="28"/>
      <c r="PR115" s="28"/>
      <c r="PS115" s="28"/>
      <c r="PT115" s="28"/>
      <c r="PU115" s="28"/>
      <c r="PV115" s="28"/>
      <c r="PW115" s="28"/>
      <c r="PX115" s="28"/>
      <c r="PY115" s="28"/>
      <c r="PZ115" s="28"/>
      <c r="QA115" s="28"/>
      <c r="QB115" s="28"/>
      <c r="QC115" s="28"/>
      <c r="QD115" s="28"/>
      <c r="QE115" s="28"/>
      <c r="QF115" s="28"/>
      <c r="QG115" s="28"/>
      <c r="QH115" s="28"/>
      <c r="QI115" s="28"/>
      <c r="QJ115" s="28"/>
      <c r="QK115" s="28"/>
      <c r="QL115" s="28"/>
      <c r="QM115" s="28"/>
      <c r="QN115" s="28"/>
      <c r="QO115" s="28"/>
      <c r="QP115" s="28"/>
      <c r="QQ115" s="28"/>
      <c r="QR115" s="28"/>
      <c r="QS115" s="28"/>
      <c r="QT115" s="28"/>
      <c r="QU115" s="28"/>
      <c r="QV115" s="28"/>
      <c r="QW115" s="28"/>
      <c r="QX115" s="28"/>
      <c r="QY115" s="28"/>
      <c r="QZ115" s="28"/>
      <c r="RA115" s="28"/>
      <c r="RB115" s="28"/>
      <c r="RC115" s="28"/>
      <c r="RD115" s="28"/>
      <c r="RE115" s="28"/>
      <c r="RF115" s="28"/>
      <c r="RG115" s="28"/>
      <c r="RH115" s="28"/>
      <c r="RI115" s="28"/>
      <c r="RJ115" s="28"/>
      <c r="RK115" s="28"/>
      <c r="RL115" s="28"/>
      <c r="RM115" s="28"/>
      <c r="RN115" s="28"/>
      <c r="RO115" s="28"/>
      <c r="RP115" s="28"/>
      <c r="RQ115" s="28"/>
      <c r="RR115" s="28"/>
      <c r="RS115" s="28"/>
      <c r="RT115" s="28"/>
      <c r="RU115" s="28"/>
      <c r="RV115" s="28"/>
      <c r="RW115" s="28"/>
      <c r="RX115" s="28"/>
      <c r="RY115" s="28"/>
      <c r="RZ115" s="28"/>
      <c r="SA115" s="28"/>
      <c r="SB115" s="28"/>
      <c r="SC115" s="28"/>
      <c r="SD115" s="28"/>
      <c r="SE115" s="28"/>
      <c r="SF115" s="28"/>
      <c r="SG115" s="28"/>
      <c r="SH115" s="28"/>
      <c r="SI115" s="28"/>
      <c r="SJ115" s="28"/>
      <c r="SK115" s="28"/>
      <c r="SL115" s="28"/>
      <c r="SM115" s="28"/>
      <c r="SN115" s="28"/>
      <c r="SO115" s="28"/>
      <c r="SP115" s="28"/>
      <c r="SQ115" s="28"/>
      <c r="SR115" s="28"/>
      <c r="SS115" s="28"/>
      <c r="ST115" s="28"/>
      <c r="SU115" s="28"/>
      <c r="SV115" s="28"/>
      <c r="SW115" s="28"/>
      <c r="SX115" s="28"/>
      <c r="SY115" s="28"/>
      <c r="SZ115" s="28"/>
      <c r="TA115" s="28"/>
      <c r="TB115" s="28"/>
      <c r="TC115" s="28"/>
      <c r="TD115" s="28"/>
      <c r="TE115" s="28"/>
      <c r="TF115" s="28"/>
      <c r="TG115" s="28"/>
      <c r="TH115" s="28"/>
      <c r="TI115" s="28"/>
      <c r="TJ115" s="28"/>
      <c r="TK115" s="28"/>
      <c r="TL115" s="28"/>
      <c r="TM115" s="28"/>
      <c r="TN115" s="28"/>
      <c r="TO115" s="28"/>
      <c r="TP115" s="28"/>
      <c r="TQ115" s="28"/>
      <c r="TR115" s="28"/>
      <c r="TS115" s="28"/>
      <c r="TT115" s="28"/>
      <c r="TU115" s="28"/>
      <c r="TV115" s="28"/>
      <c r="TW115" s="28"/>
      <c r="TX115" s="28"/>
      <c r="TY115" s="28"/>
      <c r="TZ115" s="28"/>
      <c r="UA115" s="28"/>
      <c r="UB115" s="28"/>
      <c r="UC115" s="28"/>
      <c r="UD115" s="28"/>
      <c r="UE115" s="28"/>
      <c r="UF115" s="28"/>
      <c r="UG115" s="28"/>
      <c r="UH115" s="28"/>
      <c r="UI115" s="28"/>
      <c r="UJ115" s="28"/>
      <c r="UK115" s="28"/>
      <c r="UL115" s="28"/>
      <c r="UM115" s="28"/>
      <c r="UN115" s="28"/>
      <c r="UO115" s="28"/>
      <c r="UP115" s="28"/>
      <c r="UQ115" s="28"/>
      <c r="UR115" s="28"/>
      <c r="US115" s="28"/>
      <c r="UT115" s="28"/>
      <c r="UU115" s="28"/>
      <c r="UV115" s="28"/>
      <c r="UW115" s="28"/>
      <c r="UX115" s="28"/>
      <c r="UY115" s="28"/>
      <c r="UZ115" s="28"/>
      <c r="VA115" s="28"/>
      <c r="VB115" s="28"/>
      <c r="VC115" s="28"/>
      <c r="VD115" s="28"/>
      <c r="VE115" s="28"/>
      <c r="VF115" s="28"/>
      <c r="VG115" s="28"/>
      <c r="VH115" s="28"/>
      <c r="VI115" s="28"/>
      <c r="VJ115" s="28"/>
      <c r="VK115" s="28"/>
      <c r="VL115" s="28"/>
      <c r="VM115" s="28"/>
      <c r="VN115" s="28"/>
      <c r="VO115" s="28"/>
      <c r="VP115" s="28"/>
      <c r="VQ115" s="28"/>
      <c r="VR115" s="28"/>
      <c r="VS115" s="28"/>
      <c r="VT115" s="28"/>
      <c r="VU115" s="28"/>
      <c r="VV115" s="28"/>
      <c r="VW115" s="28"/>
      <c r="VX115" s="28"/>
      <c r="VY115" s="28"/>
      <c r="VZ115" s="28"/>
      <c r="WA115" s="28"/>
      <c r="WB115" s="28"/>
      <c r="WC115" s="28"/>
      <c r="WD115" s="28"/>
      <c r="WE115" s="28"/>
      <c r="WF115" s="28"/>
      <c r="WG115" s="28"/>
      <c r="WH115" s="28"/>
      <c r="WI115" s="28"/>
      <c r="WJ115" s="28"/>
      <c r="WK115" s="28"/>
      <c r="WL115" s="28"/>
      <c r="WM115" s="28"/>
      <c r="WN115" s="28"/>
      <c r="WO115" s="28"/>
      <c r="WP115" s="28"/>
      <c r="WQ115" s="28"/>
      <c r="WR115" s="28"/>
      <c r="WS115" s="28"/>
      <c r="WT115" s="28"/>
      <c r="WU115" s="28"/>
      <c r="WV115" s="28"/>
      <c r="WW115" s="28"/>
      <c r="WX115" s="28"/>
      <c r="WY115" s="28"/>
      <c r="WZ115" s="28"/>
      <c r="XA115" s="28"/>
      <c r="XB115" s="28"/>
      <c r="XC115" s="28"/>
      <c r="XD115" s="28"/>
      <c r="XE115" s="28"/>
      <c r="XF115" s="28"/>
      <c r="XG115" s="28"/>
      <c r="XH115" s="28"/>
      <c r="XI115" s="28"/>
      <c r="XJ115" s="28"/>
      <c r="XK115" s="28"/>
      <c r="XL115" s="28"/>
      <c r="XM115" s="28"/>
      <c r="XN115" s="28"/>
      <c r="XO115" s="28"/>
      <c r="XP115" s="28"/>
      <c r="XQ115" s="28"/>
      <c r="XR115" s="28"/>
      <c r="XS115" s="28"/>
      <c r="XT115" s="28"/>
      <c r="XU115" s="28"/>
      <c r="XV115" s="28"/>
      <c r="XW115" s="28"/>
      <c r="XX115" s="28"/>
      <c r="XY115" s="28"/>
      <c r="XZ115" s="28"/>
      <c r="YA115" s="28"/>
      <c r="YB115" s="28"/>
      <c r="YC115" s="28"/>
      <c r="YD115" s="28"/>
      <c r="YE115" s="28"/>
      <c r="YF115" s="28"/>
      <c r="YG115" s="28"/>
      <c r="YH115" s="28"/>
      <c r="YI115" s="28"/>
      <c r="YJ115" s="28"/>
      <c r="YK115" s="28"/>
      <c r="YL115" s="28"/>
      <c r="YM115" s="28"/>
      <c r="YN115" s="28"/>
      <c r="YO115" s="28"/>
      <c r="YP115" s="28"/>
      <c r="YQ115" s="28"/>
      <c r="YR115" s="28"/>
      <c r="YS115" s="28"/>
      <c r="YT115" s="28"/>
      <c r="YU115" s="28"/>
      <c r="YV115" s="28"/>
      <c r="YW115" s="28"/>
      <c r="YX115" s="28"/>
      <c r="YY115" s="28"/>
      <c r="YZ115" s="28"/>
      <c r="ZA115" s="28"/>
      <c r="ZB115" s="28"/>
      <c r="ZC115" s="28"/>
      <c r="ZD115" s="28"/>
      <c r="ZE115" s="28"/>
      <c r="ZF115" s="28"/>
      <c r="ZG115" s="28"/>
      <c r="ZH115" s="28"/>
      <c r="ZI115" s="28"/>
      <c r="ZJ115" s="28"/>
      <c r="ZK115" s="28"/>
      <c r="ZL115" s="28"/>
      <c r="ZM115" s="28"/>
      <c r="ZN115" s="28"/>
      <c r="ZO115" s="28"/>
      <c r="ZP115" s="28"/>
      <c r="ZQ115" s="28"/>
      <c r="ZR115" s="28"/>
      <c r="ZS115" s="28"/>
      <c r="ZT115" s="28"/>
      <c r="ZU115" s="28"/>
      <c r="ZV115" s="28"/>
      <c r="ZW115" s="28"/>
      <c r="ZX115" s="28"/>
      <c r="ZY115" s="28"/>
      <c r="ZZ115" s="28"/>
      <c r="AAA115" s="28"/>
      <c r="AAB115" s="28"/>
      <c r="AAC115" s="28"/>
      <c r="AAD115" s="28"/>
      <c r="AAE115" s="28"/>
      <c r="AAF115" s="28"/>
      <c r="AAG115" s="28"/>
      <c r="AAH115" s="28"/>
      <c r="AAI115" s="28"/>
      <c r="AAJ115" s="28"/>
      <c r="AAK115" s="28"/>
      <c r="AAL115" s="28"/>
      <c r="AAM115" s="28"/>
      <c r="AAN115" s="28"/>
      <c r="AAO115" s="28"/>
      <c r="AAP115" s="28"/>
      <c r="AAQ115" s="28"/>
      <c r="AAR115" s="28"/>
      <c r="AAS115" s="28"/>
      <c r="AAT115" s="28"/>
      <c r="AAU115" s="28"/>
      <c r="AAV115" s="28"/>
      <c r="AAW115" s="28"/>
      <c r="AAX115" s="28"/>
      <c r="AAY115" s="28"/>
      <c r="AAZ115" s="28"/>
      <c r="ABA115" s="28"/>
      <c r="ABB115" s="28"/>
      <c r="ABC115" s="28"/>
      <c r="ABD115" s="28"/>
      <c r="ABE115" s="28"/>
      <c r="ABF115" s="28"/>
      <c r="ABG115" s="28"/>
      <c r="ABH115" s="28"/>
      <c r="ABI115" s="28"/>
      <c r="ABJ115" s="28"/>
      <c r="ABK115" s="28"/>
      <c r="ABL115" s="28"/>
      <c r="ABM115" s="28"/>
      <c r="ABN115" s="28"/>
      <c r="ABO115" s="28"/>
      <c r="ABP115" s="28"/>
      <c r="ABQ115" s="28"/>
      <c r="ABR115" s="28"/>
      <c r="ABS115" s="28"/>
      <c r="ABT115" s="28"/>
      <c r="ABU115" s="28"/>
      <c r="ABV115" s="28"/>
      <c r="ABW115" s="28"/>
      <c r="ABX115" s="28"/>
      <c r="ABY115" s="28"/>
      <c r="ABZ115" s="28"/>
      <c r="ACA115" s="28"/>
      <c r="ACB115" s="28"/>
      <c r="ACC115" s="28"/>
      <c r="ACD115" s="28"/>
      <c r="ACE115" s="28"/>
      <c r="ACF115" s="28"/>
      <c r="ACG115" s="28"/>
      <c r="ACH115" s="28"/>
      <c r="ACI115" s="28"/>
      <c r="ACJ115" s="28"/>
      <c r="ACK115" s="28"/>
      <c r="ACL115" s="28"/>
      <c r="ACM115" s="28"/>
      <c r="ACN115" s="28"/>
      <c r="ACO115" s="28"/>
      <c r="ACP115" s="28"/>
      <c r="ACQ115" s="28"/>
      <c r="ACR115" s="28"/>
      <c r="ACS115" s="28"/>
      <c r="ACT115" s="28"/>
      <c r="ACU115" s="28"/>
      <c r="ACV115" s="28"/>
      <c r="ACW115" s="28"/>
      <c r="ACX115" s="28"/>
      <c r="ACY115" s="28"/>
      <c r="ACZ115" s="28"/>
      <c r="ADA115" s="28"/>
      <c r="ADB115" s="28"/>
      <c r="ADC115" s="28"/>
      <c r="ADD115" s="28"/>
      <c r="ADE115" s="28"/>
      <c r="ADF115" s="28"/>
      <c r="ADG115" s="28"/>
      <c r="ADH115" s="28"/>
      <c r="ADI115" s="28"/>
      <c r="ADJ115" s="28"/>
      <c r="ADK115" s="28"/>
      <c r="ADL115" s="28"/>
      <c r="ADM115" s="28"/>
      <c r="ADN115" s="28"/>
      <c r="ADO115" s="28"/>
      <c r="ADP115" s="28"/>
      <c r="ADQ115" s="28"/>
      <c r="ADR115" s="28"/>
      <c r="ADS115" s="28"/>
      <c r="ADT115" s="28"/>
      <c r="ADU115" s="28"/>
      <c r="ADV115" s="28"/>
      <c r="ADW115" s="28"/>
      <c r="ADX115" s="28"/>
      <c r="ADY115" s="28"/>
      <c r="ADZ115" s="28"/>
      <c r="AEA115" s="28"/>
      <c r="AEB115" s="28"/>
      <c r="AEC115" s="28"/>
      <c r="AED115" s="28"/>
      <c r="AEE115" s="28"/>
      <c r="AEF115" s="28"/>
      <c r="AEG115" s="28"/>
      <c r="AEH115" s="28"/>
      <c r="AEI115" s="28"/>
      <c r="AEJ115" s="28"/>
      <c r="AEK115" s="28"/>
      <c r="AEL115" s="28"/>
      <c r="AEM115" s="28"/>
      <c r="AEN115" s="28"/>
      <c r="AEO115" s="28"/>
      <c r="AEP115" s="28"/>
      <c r="AEQ115" s="28"/>
      <c r="AER115" s="28"/>
      <c r="AES115" s="28"/>
      <c r="AET115" s="28"/>
      <c r="AEU115" s="28"/>
      <c r="AEV115" s="28"/>
      <c r="AEW115" s="28"/>
      <c r="AEX115" s="28"/>
      <c r="AEY115" s="28"/>
      <c r="AEZ115" s="28"/>
      <c r="AFA115" s="28"/>
      <c r="AFB115" s="28"/>
      <c r="AFC115" s="28"/>
      <c r="AFD115" s="28"/>
      <c r="AFE115" s="28"/>
      <c r="AFF115" s="28"/>
      <c r="AFG115" s="28"/>
      <c r="AFH115" s="28"/>
      <c r="AFI115" s="28"/>
      <c r="AFJ115" s="28"/>
      <c r="AFK115" s="28"/>
      <c r="AFL115" s="28"/>
      <c r="AFM115" s="28"/>
      <c r="AFN115" s="28"/>
      <c r="AFO115" s="28"/>
    </row>
    <row r="116" spans="1:847" ht="31.05" customHeight="1">
      <c r="A116" s="450"/>
      <c r="B116" s="35"/>
      <c r="C116" s="474" t="s">
        <v>158</v>
      </c>
      <c r="D116" s="350"/>
      <c r="E116" s="452" t="b">
        <v>0</v>
      </c>
      <c r="F116" s="453">
        <f t="shared" si="33"/>
        <v>0</v>
      </c>
      <c r="G116" s="453">
        <f t="shared" si="34"/>
        <v>0</v>
      </c>
      <c r="H116" s="354" t="s">
        <v>453</v>
      </c>
      <c r="I116" s="560">
        <v>100</v>
      </c>
      <c r="J116" s="467" t="s">
        <v>334</v>
      </c>
      <c r="K116" s="514">
        <f t="shared" si="30"/>
        <v>0</v>
      </c>
      <c r="L116" s="519" t="str">
        <f t="shared" si="32"/>
        <v/>
      </c>
      <c r="M116" s="335">
        <v>4.032</v>
      </c>
      <c r="N116" s="245" t="s">
        <v>142</v>
      </c>
      <c r="O116" s="246">
        <f>(G111/5.68*M116)*G116</f>
        <v>0</v>
      </c>
      <c r="P116" s="255" t="s">
        <v>160</v>
      </c>
      <c r="Q116" s="246"/>
      <c r="R116" s="246"/>
      <c r="S116" s="246"/>
      <c r="T116" s="246"/>
      <c r="U116" s="246"/>
      <c r="V116" s="246"/>
      <c r="W116" s="246"/>
      <c r="X116" s="246"/>
      <c r="Y116" s="246">
        <f>O116</f>
        <v>0</v>
      </c>
      <c r="Z116" s="246"/>
      <c r="AA116" s="248">
        <f t="shared" si="31"/>
        <v>0</v>
      </c>
    </row>
    <row r="117" spans="1:847" ht="31.05" customHeight="1">
      <c r="A117" s="400"/>
      <c r="B117" s="44"/>
      <c r="C117" s="472" t="s">
        <v>157</v>
      </c>
      <c r="D117" s="349"/>
      <c r="E117" s="473" t="b">
        <v>0</v>
      </c>
      <c r="F117" s="461">
        <f t="shared" si="33"/>
        <v>0</v>
      </c>
      <c r="G117" s="461">
        <f t="shared" si="34"/>
        <v>0</v>
      </c>
      <c r="H117" s="44" t="s">
        <v>453</v>
      </c>
      <c r="I117" s="560">
        <v>100</v>
      </c>
      <c r="J117" s="462" t="s">
        <v>334</v>
      </c>
      <c r="K117" s="463">
        <f t="shared" si="30"/>
        <v>0</v>
      </c>
      <c r="L117" s="464" t="str">
        <f t="shared" si="32"/>
        <v/>
      </c>
      <c r="M117" s="337">
        <v>6.6</v>
      </c>
      <c r="N117" s="256" t="s">
        <v>142</v>
      </c>
      <c r="O117" s="293">
        <f>(G111/5.68)*M117*G117</f>
        <v>0</v>
      </c>
      <c r="P117" s="290" t="s">
        <v>159</v>
      </c>
      <c r="Q117" s="256"/>
      <c r="R117" s="256"/>
      <c r="S117" s="256"/>
      <c r="T117" s="256"/>
      <c r="U117" s="256"/>
      <c r="V117" s="256"/>
      <c r="W117" s="256"/>
      <c r="X117" s="256"/>
      <c r="Y117" s="256">
        <f>O117+S117+W117</f>
        <v>0</v>
      </c>
      <c r="Z117" s="256"/>
      <c r="AA117" s="291">
        <f t="shared" si="31"/>
        <v>0</v>
      </c>
    </row>
    <row r="118" spans="1:847" s="6" customFormat="1" ht="31.05" customHeight="1">
      <c r="A118" s="403"/>
      <c r="B118" s="35"/>
      <c r="C118" s="474" t="s">
        <v>398</v>
      </c>
      <c r="D118" s="350"/>
      <c r="E118" s="452" t="b">
        <v>0</v>
      </c>
      <c r="F118" s="453">
        <f t="shared" si="33"/>
        <v>0</v>
      </c>
      <c r="G118" s="453">
        <f t="shared" si="34"/>
        <v>0</v>
      </c>
      <c r="H118" s="354" t="s">
        <v>453</v>
      </c>
      <c r="I118" s="560">
        <v>100</v>
      </c>
      <c r="J118" s="455" t="s">
        <v>334</v>
      </c>
      <c r="K118" s="456">
        <f t="shared" si="30"/>
        <v>0</v>
      </c>
      <c r="L118" s="422" t="str">
        <f t="shared" si="32"/>
        <v/>
      </c>
      <c r="M118" s="337">
        <v>1.609</v>
      </c>
      <c r="N118" s="256" t="s">
        <v>435</v>
      </c>
      <c r="O118" s="293">
        <f>(G111/5.68)*M118*G118</f>
        <v>0</v>
      </c>
      <c r="P118" s="290" t="s">
        <v>159</v>
      </c>
      <c r="Q118" s="256"/>
      <c r="R118" s="256"/>
      <c r="S118" s="268"/>
      <c r="T118" s="256"/>
      <c r="U118" s="256"/>
      <c r="V118" s="256"/>
      <c r="W118" s="256"/>
      <c r="X118" s="256"/>
      <c r="Y118" s="293">
        <f>O118+S118+W118</f>
        <v>0</v>
      </c>
      <c r="Z118" s="256"/>
      <c r="AA118" s="291">
        <f t="shared" si="31"/>
        <v>0</v>
      </c>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c r="HD118" s="28"/>
      <c r="HE118" s="28"/>
      <c r="HF118" s="28"/>
      <c r="HG118" s="28"/>
      <c r="HH118" s="28"/>
      <c r="HI118" s="28"/>
      <c r="HJ118" s="28"/>
      <c r="HK118" s="28"/>
      <c r="HL118" s="28"/>
      <c r="HM118" s="28"/>
      <c r="HN118" s="28"/>
      <c r="HO118" s="28"/>
      <c r="HP118" s="28"/>
      <c r="HQ118" s="28"/>
      <c r="HR118" s="28"/>
      <c r="HS118" s="28"/>
      <c r="HT118" s="28"/>
      <c r="HU118" s="28"/>
      <c r="HV118" s="28"/>
      <c r="HW118" s="28"/>
      <c r="HX118" s="28"/>
      <c r="HY118" s="28"/>
      <c r="HZ118" s="28"/>
      <c r="IA118" s="28"/>
      <c r="IB118" s="28"/>
      <c r="IC118" s="28"/>
      <c r="ID118" s="28"/>
      <c r="IE118" s="28"/>
      <c r="IF118" s="28"/>
      <c r="IG118" s="28"/>
      <c r="IH118" s="28"/>
      <c r="II118" s="28"/>
      <c r="IJ118" s="28"/>
      <c r="IK118" s="28"/>
      <c r="IL118" s="28"/>
      <c r="IM118" s="28"/>
      <c r="IN118" s="28"/>
      <c r="IO118" s="28"/>
      <c r="IP118" s="28"/>
      <c r="IQ118" s="28"/>
      <c r="IR118" s="28"/>
      <c r="IS118" s="28"/>
      <c r="IT118" s="28"/>
      <c r="IU118" s="28"/>
      <c r="IV118" s="28"/>
      <c r="IW118" s="28"/>
      <c r="IX118" s="28"/>
      <c r="IY118" s="28"/>
      <c r="IZ118" s="28"/>
      <c r="JA118" s="28"/>
      <c r="JB118" s="28"/>
      <c r="JC118" s="28"/>
      <c r="JD118" s="28"/>
      <c r="JE118" s="28"/>
      <c r="JF118" s="28"/>
      <c r="JG118" s="28"/>
      <c r="JH118" s="28"/>
      <c r="JI118" s="28"/>
      <c r="JJ118" s="28"/>
      <c r="JK118" s="28"/>
      <c r="JL118" s="28"/>
      <c r="JM118" s="28"/>
      <c r="JN118" s="28"/>
      <c r="JO118" s="28"/>
      <c r="JP118" s="28"/>
      <c r="JQ118" s="28"/>
      <c r="JR118" s="28"/>
      <c r="JS118" s="28"/>
      <c r="JT118" s="28"/>
      <c r="JU118" s="28"/>
      <c r="JV118" s="28"/>
      <c r="JW118" s="28"/>
      <c r="JX118" s="28"/>
      <c r="JY118" s="28"/>
      <c r="JZ118" s="28"/>
      <c r="KA118" s="28"/>
      <c r="KB118" s="28"/>
      <c r="KC118" s="28"/>
      <c r="KD118" s="28"/>
      <c r="KE118" s="28"/>
      <c r="KF118" s="28"/>
      <c r="KG118" s="28"/>
      <c r="KH118" s="28"/>
      <c r="KI118" s="28"/>
      <c r="KJ118" s="28"/>
      <c r="KK118" s="28"/>
      <c r="KL118" s="28"/>
      <c r="KM118" s="28"/>
      <c r="KN118" s="28"/>
      <c r="KO118" s="28"/>
      <c r="KP118" s="28"/>
      <c r="KQ118" s="28"/>
      <c r="KR118" s="28"/>
      <c r="KS118" s="28"/>
      <c r="KT118" s="28"/>
      <c r="KU118" s="28"/>
      <c r="KV118" s="28"/>
      <c r="KW118" s="28"/>
      <c r="KX118" s="28"/>
      <c r="KY118" s="28"/>
      <c r="KZ118" s="28"/>
      <c r="LA118" s="28"/>
      <c r="LB118" s="28"/>
      <c r="LC118" s="28"/>
      <c r="LD118" s="28"/>
      <c r="LE118" s="28"/>
      <c r="LF118" s="28"/>
      <c r="LG118" s="28"/>
      <c r="LH118" s="28"/>
      <c r="LI118" s="28"/>
      <c r="LJ118" s="28"/>
      <c r="LK118" s="28"/>
      <c r="LL118" s="28"/>
      <c r="LM118" s="28"/>
      <c r="LN118" s="28"/>
      <c r="LO118" s="28"/>
      <c r="LP118" s="28"/>
      <c r="LQ118" s="28"/>
      <c r="LR118" s="28"/>
      <c r="LS118" s="28"/>
      <c r="LT118" s="28"/>
      <c r="LU118" s="28"/>
      <c r="LV118" s="28"/>
      <c r="LW118" s="28"/>
      <c r="LX118" s="28"/>
      <c r="LY118" s="28"/>
      <c r="LZ118" s="28"/>
      <c r="MA118" s="28"/>
      <c r="MB118" s="28"/>
      <c r="MC118" s="28"/>
      <c r="MD118" s="28"/>
      <c r="ME118" s="28"/>
      <c r="MF118" s="28"/>
      <c r="MG118" s="28"/>
      <c r="MH118" s="28"/>
      <c r="MI118" s="28"/>
      <c r="MJ118" s="28"/>
      <c r="MK118" s="28"/>
      <c r="ML118" s="28"/>
      <c r="MM118" s="28"/>
      <c r="MN118" s="28"/>
      <c r="MO118" s="28"/>
      <c r="MP118" s="28"/>
      <c r="MQ118" s="28"/>
      <c r="MR118" s="28"/>
      <c r="MS118" s="28"/>
      <c r="MT118" s="28"/>
      <c r="MU118" s="28"/>
      <c r="MV118" s="28"/>
      <c r="MW118" s="28"/>
      <c r="MX118" s="28"/>
      <c r="MY118" s="28"/>
      <c r="MZ118" s="28"/>
      <c r="NA118" s="28"/>
      <c r="NB118" s="28"/>
      <c r="NC118" s="28"/>
      <c r="ND118" s="28"/>
      <c r="NE118" s="28"/>
      <c r="NF118" s="28"/>
      <c r="NG118" s="28"/>
      <c r="NH118" s="28"/>
      <c r="NI118" s="28"/>
      <c r="NJ118" s="28"/>
      <c r="NK118" s="28"/>
      <c r="NL118" s="28"/>
      <c r="NM118" s="28"/>
      <c r="NN118" s="28"/>
      <c r="NO118" s="28"/>
      <c r="NP118" s="28"/>
      <c r="NQ118" s="28"/>
      <c r="NR118" s="28"/>
      <c r="NS118" s="28"/>
      <c r="NT118" s="28"/>
      <c r="NU118" s="28"/>
      <c r="NV118" s="28"/>
      <c r="NW118" s="28"/>
      <c r="NX118" s="28"/>
      <c r="NY118" s="28"/>
      <c r="NZ118" s="28"/>
      <c r="OA118" s="28"/>
      <c r="OB118" s="28"/>
      <c r="OC118" s="28"/>
      <c r="OD118" s="28"/>
      <c r="OE118" s="28"/>
      <c r="OF118" s="28"/>
      <c r="OG118" s="28"/>
      <c r="OH118" s="28"/>
      <c r="OI118" s="28"/>
      <c r="OJ118" s="28"/>
      <c r="OK118" s="28"/>
      <c r="OL118" s="28"/>
      <c r="OM118" s="28"/>
      <c r="ON118" s="28"/>
      <c r="OO118" s="28"/>
      <c r="OP118" s="28"/>
      <c r="OQ118" s="28"/>
      <c r="OR118" s="28"/>
      <c r="OS118" s="28"/>
      <c r="OT118" s="28"/>
      <c r="OU118" s="28"/>
      <c r="OV118" s="28"/>
      <c r="OW118" s="28"/>
      <c r="OX118" s="28"/>
      <c r="OY118" s="28"/>
      <c r="OZ118" s="28"/>
      <c r="PA118" s="28"/>
      <c r="PB118" s="28"/>
      <c r="PC118" s="28"/>
      <c r="PD118" s="28"/>
      <c r="PE118" s="28"/>
      <c r="PF118" s="28"/>
      <c r="PG118" s="28"/>
      <c r="PH118" s="28"/>
      <c r="PI118" s="28"/>
      <c r="PJ118" s="28"/>
      <c r="PK118" s="28"/>
      <c r="PL118" s="28"/>
      <c r="PM118" s="28"/>
      <c r="PN118" s="28"/>
      <c r="PO118" s="28"/>
      <c r="PP118" s="28"/>
      <c r="PQ118" s="28"/>
      <c r="PR118" s="28"/>
      <c r="PS118" s="28"/>
      <c r="PT118" s="28"/>
      <c r="PU118" s="28"/>
      <c r="PV118" s="28"/>
      <c r="PW118" s="28"/>
      <c r="PX118" s="28"/>
      <c r="PY118" s="28"/>
      <c r="PZ118" s="28"/>
      <c r="QA118" s="28"/>
      <c r="QB118" s="28"/>
      <c r="QC118" s="28"/>
      <c r="QD118" s="28"/>
      <c r="QE118" s="28"/>
      <c r="QF118" s="28"/>
      <c r="QG118" s="28"/>
      <c r="QH118" s="28"/>
      <c r="QI118" s="28"/>
      <c r="QJ118" s="28"/>
      <c r="QK118" s="28"/>
      <c r="QL118" s="28"/>
      <c r="QM118" s="28"/>
      <c r="QN118" s="28"/>
      <c r="QO118" s="28"/>
      <c r="QP118" s="28"/>
      <c r="QQ118" s="28"/>
      <c r="QR118" s="28"/>
      <c r="QS118" s="28"/>
      <c r="QT118" s="28"/>
      <c r="QU118" s="28"/>
      <c r="QV118" s="28"/>
      <c r="QW118" s="28"/>
      <c r="QX118" s="28"/>
      <c r="QY118" s="28"/>
      <c r="QZ118" s="28"/>
      <c r="RA118" s="28"/>
      <c r="RB118" s="28"/>
      <c r="RC118" s="28"/>
      <c r="RD118" s="28"/>
      <c r="RE118" s="28"/>
      <c r="RF118" s="28"/>
      <c r="RG118" s="28"/>
      <c r="RH118" s="28"/>
      <c r="RI118" s="28"/>
      <c r="RJ118" s="28"/>
      <c r="RK118" s="28"/>
      <c r="RL118" s="28"/>
      <c r="RM118" s="28"/>
      <c r="RN118" s="28"/>
      <c r="RO118" s="28"/>
      <c r="RP118" s="28"/>
      <c r="RQ118" s="28"/>
      <c r="RR118" s="28"/>
      <c r="RS118" s="28"/>
      <c r="RT118" s="28"/>
      <c r="RU118" s="28"/>
      <c r="RV118" s="28"/>
      <c r="RW118" s="28"/>
      <c r="RX118" s="28"/>
      <c r="RY118" s="28"/>
      <c r="RZ118" s="28"/>
      <c r="SA118" s="28"/>
      <c r="SB118" s="28"/>
      <c r="SC118" s="28"/>
      <c r="SD118" s="28"/>
      <c r="SE118" s="28"/>
      <c r="SF118" s="28"/>
      <c r="SG118" s="28"/>
      <c r="SH118" s="28"/>
      <c r="SI118" s="28"/>
      <c r="SJ118" s="28"/>
      <c r="SK118" s="28"/>
      <c r="SL118" s="28"/>
      <c r="SM118" s="28"/>
      <c r="SN118" s="28"/>
      <c r="SO118" s="28"/>
      <c r="SP118" s="28"/>
      <c r="SQ118" s="28"/>
      <c r="SR118" s="28"/>
      <c r="SS118" s="28"/>
      <c r="ST118" s="28"/>
      <c r="SU118" s="28"/>
      <c r="SV118" s="28"/>
      <c r="SW118" s="28"/>
      <c r="SX118" s="28"/>
      <c r="SY118" s="28"/>
      <c r="SZ118" s="28"/>
      <c r="TA118" s="28"/>
      <c r="TB118" s="28"/>
      <c r="TC118" s="28"/>
      <c r="TD118" s="28"/>
      <c r="TE118" s="28"/>
      <c r="TF118" s="28"/>
      <c r="TG118" s="28"/>
      <c r="TH118" s="28"/>
      <c r="TI118" s="28"/>
      <c r="TJ118" s="28"/>
      <c r="TK118" s="28"/>
      <c r="TL118" s="28"/>
      <c r="TM118" s="28"/>
      <c r="TN118" s="28"/>
      <c r="TO118" s="28"/>
      <c r="TP118" s="28"/>
      <c r="TQ118" s="28"/>
      <c r="TR118" s="28"/>
      <c r="TS118" s="28"/>
      <c r="TT118" s="28"/>
      <c r="TU118" s="28"/>
      <c r="TV118" s="28"/>
      <c r="TW118" s="28"/>
      <c r="TX118" s="28"/>
      <c r="TY118" s="28"/>
      <c r="TZ118" s="28"/>
      <c r="UA118" s="28"/>
      <c r="UB118" s="28"/>
      <c r="UC118" s="28"/>
      <c r="UD118" s="28"/>
      <c r="UE118" s="28"/>
      <c r="UF118" s="28"/>
      <c r="UG118" s="28"/>
      <c r="UH118" s="28"/>
      <c r="UI118" s="28"/>
      <c r="UJ118" s="28"/>
      <c r="UK118" s="28"/>
      <c r="UL118" s="28"/>
      <c r="UM118" s="28"/>
      <c r="UN118" s="28"/>
      <c r="UO118" s="28"/>
      <c r="UP118" s="28"/>
      <c r="UQ118" s="28"/>
      <c r="UR118" s="28"/>
      <c r="US118" s="28"/>
      <c r="UT118" s="28"/>
      <c r="UU118" s="28"/>
      <c r="UV118" s="28"/>
      <c r="UW118" s="28"/>
      <c r="UX118" s="28"/>
      <c r="UY118" s="28"/>
      <c r="UZ118" s="28"/>
      <c r="VA118" s="28"/>
      <c r="VB118" s="28"/>
      <c r="VC118" s="28"/>
      <c r="VD118" s="28"/>
      <c r="VE118" s="28"/>
      <c r="VF118" s="28"/>
      <c r="VG118" s="28"/>
      <c r="VH118" s="28"/>
      <c r="VI118" s="28"/>
      <c r="VJ118" s="28"/>
      <c r="VK118" s="28"/>
      <c r="VL118" s="28"/>
      <c r="VM118" s="28"/>
      <c r="VN118" s="28"/>
      <c r="VO118" s="28"/>
      <c r="VP118" s="28"/>
      <c r="VQ118" s="28"/>
      <c r="VR118" s="28"/>
      <c r="VS118" s="28"/>
      <c r="VT118" s="28"/>
      <c r="VU118" s="28"/>
      <c r="VV118" s="28"/>
      <c r="VW118" s="28"/>
      <c r="VX118" s="28"/>
      <c r="VY118" s="28"/>
      <c r="VZ118" s="28"/>
      <c r="WA118" s="28"/>
      <c r="WB118" s="28"/>
      <c r="WC118" s="28"/>
      <c r="WD118" s="28"/>
      <c r="WE118" s="28"/>
      <c r="WF118" s="28"/>
      <c r="WG118" s="28"/>
      <c r="WH118" s="28"/>
      <c r="WI118" s="28"/>
      <c r="WJ118" s="28"/>
      <c r="WK118" s="28"/>
      <c r="WL118" s="28"/>
      <c r="WM118" s="28"/>
      <c r="WN118" s="28"/>
      <c r="WO118" s="28"/>
      <c r="WP118" s="28"/>
      <c r="WQ118" s="28"/>
      <c r="WR118" s="28"/>
      <c r="WS118" s="28"/>
      <c r="WT118" s="28"/>
      <c r="WU118" s="28"/>
      <c r="WV118" s="28"/>
      <c r="WW118" s="28"/>
      <c r="WX118" s="28"/>
      <c r="WY118" s="28"/>
      <c r="WZ118" s="28"/>
      <c r="XA118" s="28"/>
      <c r="XB118" s="28"/>
      <c r="XC118" s="28"/>
      <c r="XD118" s="28"/>
      <c r="XE118" s="28"/>
      <c r="XF118" s="28"/>
      <c r="XG118" s="28"/>
      <c r="XH118" s="28"/>
      <c r="XI118" s="28"/>
      <c r="XJ118" s="28"/>
      <c r="XK118" s="28"/>
      <c r="XL118" s="28"/>
      <c r="XM118" s="28"/>
      <c r="XN118" s="28"/>
      <c r="XO118" s="28"/>
      <c r="XP118" s="28"/>
      <c r="XQ118" s="28"/>
      <c r="XR118" s="28"/>
      <c r="XS118" s="28"/>
      <c r="XT118" s="28"/>
      <c r="XU118" s="28"/>
      <c r="XV118" s="28"/>
      <c r="XW118" s="28"/>
      <c r="XX118" s="28"/>
      <c r="XY118" s="28"/>
      <c r="XZ118" s="28"/>
      <c r="YA118" s="28"/>
      <c r="YB118" s="28"/>
      <c r="YC118" s="28"/>
      <c r="YD118" s="28"/>
      <c r="YE118" s="28"/>
      <c r="YF118" s="28"/>
      <c r="YG118" s="28"/>
      <c r="YH118" s="28"/>
      <c r="YI118" s="28"/>
      <c r="YJ118" s="28"/>
      <c r="YK118" s="28"/>
      <c r="YL118" s="28"/>
      <c r="YM118" s="28"/>
      <c r="YN118" s="28"/>
      <c r="YO118" s="28"/>
      <c r="YP118" s="28"/>
      <c r="YQ118" s="28"/>
      <c r="YR118" s="28"/>
      <c r="YS118" s="28"/>
      <c r="YT118" s="28"/>
      <c r="YU118" s="28"/>
      <c r="YV118" s="28"/>
      <c r="YW118" s="28"/>
      <c r="YX118" s="28"/>
      <c r="YY118" s="28"/>
      <c r="YZ118" s="28"/>
      <c r="ZA118" s="28"/>
      <c r="ZB118" s="28"/>
      <c r="ZC118" s="28"/>
      <c r="ZD118" s="28"/>
      <c r="ZE118" s="28"/>
      <c r="ZF118" s="28"/>
      <c r="ZG118" s="28"/>
      <c r="ZH118" s="28"/>
      <c r="ZI118" s="28"/>
      <c r="ZJ118" s="28"/>
      <c r="ZK118" s="28"/>
      <c r="ZL118" s="28"/>
      <c r="ZM118" s="28"/>
      <c r="ZN118" s="28"/>
      <c r="ZO118" s="28"/>
      <c r="ZP118" s="28"/>
      <c r="ZQ118" s="28"/>
      <c r="ZR118" s="28"/>
      <c r="ZS118" s="28"/>
      <c r="ZT118" s="28"/>
      <c r="ZU118" s="28"/>
      <c r="ZV118" s="28"/>
      <c r="ZW118" s="28"/>
      <c r="ZX118" s="28"/>
      <c r="ZY118" s="28"/>
      <c r="ZZ118" s="28"/>
      <c r="AAA118" s="28"/>
      <c r="AAB118" s="28"/>
      <c r="AAC118" s="28"/>
      <c r="AAD118" s="28"/>
      <c r="AAE118" s="28"/>
      <c r="AAF118" s="28"/>
      <c r="AAG118" s="28"/>
      <c r="AAH118" s="28"/>
      <c r="AAI118" s="28"/>
      <c r="AAJ118" s="28"/>
      <c r="AAK118" s="28"/>
      <c r="AAL118" s="28"/>
      <c r="AAM118" s="28"/>
      <c r="AAN118" s="28"/>
      <c r="AAO118" s="28"/>
      <c r="AAP118" s="28"/>
      <c r="AAQ118" s="28"/>
      <c r="AAR118" s="28"/>
      <c r="AAS118" s="28"/>
      <c r="AAT118" s="28"/>
      <c r="AAU118" s="28"/>
      <c r="AAV118" s="28"/>
      <c r="AAW118" s="28"/>
      <c r="AAX118" s="28"/>
      <c r="AAY118" s="28"/>
      <c r="AAZ118" s="28"/>
      <c r="ABA118" s="28"/>
      <c r="ABB118" s="28"/>
      <c r="ABC118" s="28"/>
      <c r="ABD118" s="28"/>
      <c r="ABE118" s="28"/>
      <c r="ABF118" s="28"/>
      <c r="ABG118" s="28"/>
      <c r="ABH118" s="28"/>
      <c r="ABI118" s="28"/>
      <c r="ABJ118" s="28"/>
      <c r="ABK118" s="28"/>
      <c r="ABL118" s="28"/>
      <c r="ABM118" s="28"/>
      <c r="ABN118" s="28"/>
      <c r="ABO118" s="28"/>
      <c r="ABP118" s="28"/>
      <c r="ABQ118" s="28"/>
      <c r="ABR118" s="28"/>
      <c r="ABS118" s="28"/>
      <c r="ABT118" s="28"/>
      <c r="ABU118" s="28"/>
      <c r="ABV118" s="28"/>
      <c r="ABW118" s="28"/>
      <c r="ABX118" s="28"/>
      <c r="ABY118" s="28"/>
      <c r="ABZ118" s="28"/>
      <c r="ACA118" s="28"/>
      <c r="ACB118" s="28"/>
      <c r="ACC118" s="28"/>
      <c r="ACD118" s="28"/>
      <c r="ACE118" s="28"/>
      <c r="ACF118" s="28"/>
      <c r="ACG118" s="28"/>
      <c r="ACH118" s="28"/>
      <c r="ACI118" s="28"/>
      <c r="ACJ118" s="28"/>
      <c r="ACK118" s="28"/>
      <c r="ACL118" s="28"/>
      <c r="ACM118" s="28"/>
      <c r="ACN118" s="28"/>
      <c r="ACO118" s="28"/>
      <c r="ACP118" s="28"/>
      <c r="ACQ118" s="28"/>
      <c r="ACR118" s="28"/>
      <c r="ACS118" s="28"/>
      <c r="ACT118" s="28"/>
      <c r="ACU118" s="28"/>
      <c r="ACV118" s="28"/>
      <c r="ACW118" s="28"/>
      <c r="ACX118" s="28"/>
      <c r="ACY118" s="28"/>
      <c r="ACZ118" s="28"/>
      <c r="ADA118" s="28"/>
      <c r="ADB118" s="28"/>
      <c r="ADC118" s="28"/>
      <c r="ADD118" s="28"/>
      <c r="ADE118" s="28"/>
      <c r="ADF118" s="28"/>
      <c r="ADG118" s="28"/>
      <c r="ADH118" s="28"/>
      <c r="ADI118" s="28"/>
      <c r="ADJ118" s="28"/>
      <c r="ADK118" s="28"/>
      <c r="ADL118" s="28"/>
      <c r="ADM118" s="28"/>
      <c r="ADN118" s="28"/>
      <c r="ADO118" s="28"/>
      <c r="ADP118" s="28"/>
      <c r="ADQ118" s="28"/>
      <c r="ADR118" s="28"/>
      <c r="ADS118" s="28"/>
      <c r="ADT118" s="28"/>
      <c r="ADU118" s="28"/>
      <c r="ADV118" s="28"/>
      <c r="ADW118" s="28"/>
      <c r="ADX118" s="28"/>
      <c r="ADY118" s="28"/>
      <c r="ADZ118" s="28"/>
      <c r="AEA118" s="28"/>
      <c r="AEB118" s="28"/>
      <c r="AEC118" s="28"/>
      <c r="AED118" s="28"/>
      <c r="AEE118" s="28"/>
      <c r="AEF118" s="28"/>
      <c r="AEG118" s="28"/>
      <c r="AEH118" s="28"/>
      <c r="AEI118" s="28"/>
      <c r="AEJ118" s="28"/>
      <c r="AEK118" s="28"/>
      <c r="AEL118" s="28"/>
      <c r="AEM118" s="28"/>
      <c r="AEN118" s="28"/>
      <c r="AEO118" s="28"/>
      <c r="AEP118" s="28"/>
      <c r="AEQ118" s="28"/>
      <c r="AER118" s="28"/>
      <c r="AES118" s="28"/>
      <c r="AET118" s="28"/>
      <c r="AEU118" s="28"/>
      <c r="AEV118" s="28"/>
      <c r="AEW118" s="28"/>
      <c r="AEX118" s="28"/>
      <c r="AEY118" s="28"/>
      <c r="AEZ118" s="28"/>
      <c r="AFA118" s="28"/>
      <c r="AFB118" s="28"/>
      <c r="AFC118" s="28"/>
      <c r="AFD118" s="28"/>
      <c r="AFE118" s="28"/>
      <c r="AFF118" s="28"/>
      <c r="AFG118" s="28"/>
      <c r="AFH118" s="28"/>
      <c r="AFI118" s="28"/>
      <c r="AFJ118" s="28"/>
      <c r="AFK118" s="28"/>
      <c r="AFL118" s="28"/>
      <c r="AFM118" s="28"/>
      <c r="AFN118" s="28"/>
      <c r="AFO118" s="28"/>
    </row>
    <row r="119" spans="1:847" s="28" customFormat="1" ht="31.05" customHeight="1">
      <c r="A119" s="457"/>
      <c r="B119" s="44"/>
      <c r="C119" s="472" t="s">
        <v>278</v>
      </c>
      <c r="D119" s="349"/>
      <c r="E119" s="473" t="b">
        <v>0</v>
      </c>
      <c r="F119" s="461">
        <f t="shared" si="33"/>
        <v>0</v>
      </c>
      <c r="G119" s="461">
        <f t="shared" si="34"/>
        <v>0</v>
      </c>
      <c r="H119" s="44" t="s">
        <v>453</v>
      </c>
      <c r="I119" s="560">
        <v>100</v>
      </c>
      <c r="J119" s="468" t="s">
        <v>334</v>
      </c>
      <c r="K119" s="463">
        <f t="shared" si="30"/>
        <v>0</v>
      </c>
      <c r="L119" s="464" t="str">
        <f t="shared" si="32"/>
        <v/>
      </c>
      <c r="M119" s="619">
        <v>1.784</v>
      </c>
      <c r="N119" s="270" t="s">
        <v>280</v>
      </c>
      <c r="O119" s="271">
        <f>G119*M119*G111</f>
        <v>0</v>
      </c>
      <c r="P119" s="294" t="s">
        <v>279</v>
      </c>
      <c r="Q119" s="269">
        <v>1.7949999999999999</v>
      </c>
      <c r="R119" s="270" t="s">
        <v>281</v>
      </c>
      <c r="S119" s="271">
        <f>G119*Q119*G111</f>
        <v>0</v>
      </c>
      <c r="T119" s="294" t="s">
        <v>282</v>
      </c>
      <c r="U119" s="272">
        <v>2.2400000000000002</v>
      </c>
      <c r="V119" s="272" t="s">
        <v>284</v>
      </c>
      <c r="W119" s="272">
        <f>G119*U119*G111</f>
        <v>0</v>
      </c>
      <c r="X119" s="294" t="s">
        <v>283</v>
      </c>
      <c r="Y119" s="272">
        <f>(O119+S119+W119)/3</f>
        <v>0</v>
      </c>
      <c r="Z119" s="272">
        <f>(G119*0.011545*275*G111*0.4*0.45*3.67) + (G119*0.011545*275*G111*0.6*0.44*0.5)</f>
        <v>0</v>
      </c>
      <c r="AA119" s="272">
        <f t="shared" si="31"/>
        <v>0</v>
      </c>
    </row>
    <row r="120" spans="1:847" s="6" customFormat="1" ht="31.05" customHeight="1">
      <c r="A120" s="450"/>
      <c r="B120" s="35"/>
      <c r="C120" s="474" t="s">
        <v>302</v>
      </c>
      <c r="D120" s="350"/>
      <c r="E120" s="452" t="b">
        <v>0</v>
      </c>
      <c r="F120" s="453">
        <f t="shared" si="33"/>
        <v>0</v>
      </c>
      <c r="G120" s="453">
        <f t="shared" si="34"/>
        <v>0</v>
      </c>
      <c r="H120" s="354" t="s">
        <v>453</v>
      </c>
      <c r="I120" s="560">
        <v>100</v>
      </c>
      <c r="J120" s="455" t="s">
        <v>334</v>
      </c>
      <c r="K120" s="456">
        <f t="shared" si="30"/>
        <v>0</v>
      </c>
      <c r="L120" s="422" t="str">
        <f t="shared" si="32"/>
        <v/>
      </c>
      <c r="M120" s="337">
        <v>72.64</v>
      </c>
      <c r="N120" s="256" t="s">
        <v>138</v>
      </c>
      <c r="O120" s="256">
        <f>G120*0.18*0.1778*M120</f>
        <v>0</v>
      </c>
      <c r="P120" s="257" t="s">
        <v>184</v>
      </c>
      <c r="Q120" s="256">
        <v>7.7919999999999998</v>
      </c>
      <c r="R120" s="256" t="s">
        <v>138</v>
      </c>
      <c r="S120" s="256">
        <f>G120*0.3556*Q120</f>
        <v>0</v>
      </c>
      <c r="T120" s="295" t="s">
        <v>303</v>
      </c>
      <c r="U120" s="256"/>
      <c r="V120" s="256"/>
      <c r="W120" s="256"/>
      <c r="X120" s="256"/>
      <c r="Y120" s="256">
        <f>AVERAGE(O120,S120,W120)</f>
        <v>0</v>
      </c>
      <c r="Z120" s="256">
        <f>G120*0.3556*120*0.4675*3.67</f>
        <v>0</v>
      </c>
      <c r="AA120" s="256">
        <f>Y120-Z120</f>
        <v>0</v>
      </c>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28"/>
      <c r="GC120" s="28"/>
      <c r="GD120" s="28"/>
      <c r="GE120" s="28"/>
      <c r="GF120" s="28"/>
      <c r="GG120" s="28"/>
      <c r="GH120" s="28"/>
      <c r="GI120" s="28"/>
      <c r="GJ120" s="28"/>
      <c r="GK120" s="28"/>
      <c r="GL120" s="28"/>
      <c r="GM120" s="28"/>
      <c r="GN120" s="28"/>
      <c r="GO120" s="28"/>
      <c r="GP120" s="28"/>
      <c r="GQ120" s="28"/>
      <c r="GR120" s="28"/>
      <c r="GS120" s="28"/>
      <c r="GT120" s="28"/>
      <c r="GU120" s="28"/>
      <c r="GV120" s="28"/>
      <c r="GW120" s="28"/>
      <c r="GX120" s="28"/>
      <c r="GY120" s="28"/>
      <c r="GZ120" s="28"/>
      <c r="HA120" s="28"/>
      <c r="HB120" s="28"/>
      <c r="HC120" s="28"/>
      <c r="HD120" s="28"/>
      <c r="HE120" s="28"/>
      <c r="HF120" s="28"/>
      <c r="HG120" s="28"/>
      <c r="HH120" s="28"/>
      <c r="HI120" s="28"/>
      <c r="HJ120" s="28"/>
      <c r="HK120" s="28"/>
      <c r="HL120" s="28"/>
      <c r="HM120" s="28"/>
      <c r="HN120" s="28"/>
      <c r="HO120" s="28"/>
      <c r="HP120" s="28"/>
      <c r="HQ120" s="28"/>
      <c r="HR120" s="28"/>
      <c r="HS120" s="28"/>
      <c r="HT120" s="28"/>
      <c r="HU120" s="28"/>
      <c r="HV120" s="28"/>
      <c r="HW120" s="28"/>
      <c r="HX120" s="28"/>
      <c r="HY120" s="28"/>
      <c r="HZ120" s="28"/>
      <c r="IA120" s="28"/>
      <c r="IB120" s="28"/>
      <c r="IC120" s="28"/>
      <c r="ID120" s="28"/>
      <c r="IE120" s="28"/>
      <c r="IF120" s="28"/>
      <c r="IG120" s="28"/>
      <c r="IH120" s="28"/>
      <c r="II120" s="28"/>
      <c r="IJ120" s="28"/>
      <c r="IK120" s="28"/>
      <c r="IL120" s="28"/>
      <c r="IM120" s="28"/>
      <c r="IN120" s="28"/>
      <c r="IO120" s="28"/>
      <c r="IP120" s="28"/>
      <c r="IQ120" s="28"/>
      <c r="IR120" s="28"/>
      <c r="IS120" s="28"/>
      <c r="IT120" s="28"/>
      <c r="IU120" s="28"/>
      <c r="IV120" s="28"/>
      <c r="IW120" s="28"/>
      <c r="IX120" s="28"/>
      <c r="IY120" s="28"/>
      <c r="IZ120" s="28"/>
      <c r="JA120" s="28"/>
      <c r="JB120" s="28"/>
      <c r="JC120" s="28"/>
      <c r="JD120" s="28"/>
      <c r="JE120" s="28"/>
      <c r="JF120" s="28"/>
      <c r="JG120" s="28"/>
      <c r="JH120" s="28"/>
      <c r="JI120" s="28"/>
      <c r="JJ120" s="28"/>
      <c r="JK120" s="28"/>
      <c r="JL120" s="28"/>
      <c r="JM120" s="28"/>
      <c r="JN120" s="28"/>
      <c r="JO120" s="28"/>
      <c r="JP120" s="28"/>
      <c r="JQ120" s="28"/>
      <c r="JR120" s="28"/>
      <c r="JS120" s="28"/>
      <c r="JT120" s="28"/>
      <c r="JU120" s="28"/>
      <c r="JV120" s="28"/>
      <c r="JW120" s="28"/>
      <c r="JX120" s="28"/>
      <c r="JY120" s="28"/>
      <c r="JZ120" s="28"/>
      <c r="KA120" s="28"/>
      <c r="KB120" s="28"/>
      <c r="KC120" s="28"/>
      <c r="KD120" s="28"/>
      <c r="KE120" s="28"/>
      <c r="KF120" s="28"/>
      <c r="KG120" s="28"/>
      <c r="KH120" s="28"/>
      <c r="KI120" s="28"/>
      <c r="KJ120" s="28"/>
      <c r="KK120" s="28"/>
      <c r="KL120" s="28"/>
      <c r="KM120" s="28"/>
      <c r="KN120" s="28"/>
      <c r="KO120" s="28"/>
      <c r="KP120" s="28"/>
      <c r="KQ120" s="28"/>
      <c r="KR120" s="28"/>
      <c r="KS120" s="28"/>
      <c r="KT120" s="28"/>
      <c r="KU120" s="28"/>
      <c r="KV120" s="28"/>
      <c r="KW120" s="28"/>
      <c r="KX120" s="28"/>
      <c r="KY120" s="28"/>
      <c r="KZ120" s="28"/>
      <c r="LA120" s="28"/>
      <c r="LB120" s="28"/>
      <c r="LC120" s="28"/>
      <c r="LD120" s="28"/>
      <c r="LE120" s="28"/>
      <c r="LF120" s="28"/>
      <c r="LG120" s="28"/>
      <c r="LH120" s="28"/>
      <c r="LI120" s="28"/>
      <c r="LJ120" s="28"/>
      <c r="LK120" s="28"/>
      <c r="LL120" s="28"/>
      <c r="LM120" s="28"/>
      <c r="LN120" s="28"/>
      <c r="LO120" s="28"/>
      <c r="LP120" s="28"/>
      <c r="LQ120" s="28"/>
      <c r="LR120" s="28"/>
      <c r="LS120" s="28"/>
      <c r="LT120" s="28"/>
      <c r="LU120" s="28"/>
      <c r="LV120" s="28"/>
      <c r="LW120" s="28"/>
      <c r="LX120" s="28"/>
      <c r="LY120" s="28"/>
      <c r="LZ120" s="28"/>
      <c r="MA120" s="28"/>
      <c r="MB120" s="28"/>
      <c r="MC120" s="28"/>
      <c r="MD120" s="28"/>
      <c r="ME120" s="28"/>
      <c r="MF120" s="28"/>
      <c r="MG120" s="28"/>
      <c r="MH120" s="28"/>
      <c r="MI120" s="28"/>
      <c r="MJ120" s="28"/>
      <c r="MK120" s="28"/>
      <c r="ML120" s="28"/>
      <c r="MM120" s="28"/>
      <c r="MN120" s="28"/>
      <c r="MO120" s="28"/>
      <c r="MP120" s="28"/>
      <c r="MQ120" s="28"/>
      <c r="MR120" s="28"/>
      <c r="MS120" s="28"/>
      <c r="MT120" s="28"/>
      <c r="MU120" s="28"/>
      <c r="MV120" s="28"/>
      <c r="MW120" s="28"/>
      <c r="MX120" s="28"/>
      <c r="MY120" s="28"/>
      <c r="MZ120" s="28"/>
      <c r="NA120" s="28"/>
      <c r="NB120" s="28"/>
      <c r="NC120" s="28"/>
      <c r="ND120" s="28"/>
      <c r="NE120" s="28"/>
      <c r="NF120" s="28"/>
      <c r="NG120" s="28"/>
      <c r="NH120" s="28"/>
      <c r="NI120" s="28"/>
      <c r="NJ120" s="28"/>
      <c r="NK120" s="28"/>
      <c r="NL120" s="28"/>
      <c r="NM120" s="28"/>
      <c r="NN120" s="28"/>
      <c r="NO120" s="28"/>
      <c r="NP120" s="28"/>
      <c r="NQ120" s="28"/>
      <c r="NR120" s="28"/>
      <c r="NS120" s="28"/>
      <c r="NT120" s="28"/>
      <c r="NU120" s="28"/>
      <c r="NV120" s="28"/>
      <c r="NW120" s="28"/>
      <c r="NX120" s="28"/>
      <c r="NY120" s="28"/>
      <c r="NZ120" s="28"/>
      <c r="OA120" s="28"/>
      <c r="OB120" s="28"/>
      <c r="OC120" s="28"/>
      <c r="OD120" s="28"/>
      <c r="OE120" s="28"/>
      <c r="OF120" s="28"/>
      <c r="OG120" s="28"/>
      <c r="OH120" s="28"/>
      <c r="OI120" s="28"/>
      <c r="OJ120" s="28"/>
      <c r="OK120" s="28"/>
      <c r="OL120" s="28"/>
      <c r="OM120" s="28"/>
      <c r="ON120" s="28"/>
      <c r="OO120" s="28"/>
      <c r="OP120" s="28"/>
      <c r="OQ120" s="28"/>
      <c r="OR120" s="28"/>
      <c r="OS120" s="28"/>
      <c r="OT120" s="28"/>
      <c r="OU120" s="28"/>
      <c r="OV120" s="28"/>
      <c r="OW120" s="28"/>
      <c r="OX120" s="28"/>
      <c r="OY120" s="28"/>
      <c r="OZ120" s="28"/>
      <c r="PA120" s="28"/>
      <c r="PB120" s="28"/>
      <c r="PC120" s="28"/>
      <c r="PD120" s="28"/>
      <c r="PE120" s="28"/>
      <c r="PF120" s="28"/>
      <c r="PG120" s="28"/>
      <c r="PH120" s="28"/>
      <c r="PI120" s="28"/>
      <c r="PJ120" s="28"/>
      <c r="PK120" s="28"/>
      <c r="PL120" s="28"/>
      <c r="PM120" s="28"/>
      <c r="PN120" s="28"/>
      <c r="PO120" s="28"/>
      <c r="PP120" s="28"/>
      <c r="PQ120" s="28"/>
      <c r="PR120" s="28"/>
      <c r="PS120" s="28"/>
      <c r="PT120" s="28"/>
      <c r="PU120" s="28"/>
      <c r="PV120" s="28"/>
      <c r="PW120" s="28"/>
      <c r="PX120" s="28"/>
      <c r="PY120" s="28"/>
      <c r="PZ120" s="28"/>
      <c r="QA120" s="28"/>
      <c r="QB120" s="28"/>
      <c r="QC120" s="28"/>
      <c r="QD120" s="28"/>
      <c r="QE120" s="28"/>
      <c r="QF120" s="28"/>
      <c r="QG120" s="28"/>
      <c r="QH120" s="28"/>
      <c r="QI120" s="28"/>
      <c r="QJ120" s="28"/>
      <c r="QK120" s="28"/>
      <c r="QL120" s="28"/>
      <c r="QM120" s="28"/>
      <c r="QN120" s="28"/>
      <c r="QO120" s="28"/>
      <c r="QP120" s="28"/>
      <c r="QQ120" s="28"/>
      <c r="QR120" s="28"/>
      <c r="QS120" s="28"/>
      <c r="QT120" s="28"/>
      <c r="QU120" s="28"/>
      <c r="QV120" s="28"/>
      <c r="QW120" s="28"/>
      <c r="QX120" s="28"/>
      <c r="QY120" s="28"/>
      <c r="QZ120" s="28"/>
      <c r="RA120" s="28"/>
      <c r="RB120" s="28"/>
      <c r="RC120" s="28"/>
      <c r="RD120" s="28"/>
      <c r="RE120" s="28"/>
      <c r="RF120" s="28"/>
      <c r="RG120" s="28"/>
      <c r="RH120" s="28"/>
      <c r="RI120" s="28"/>
      <c r="RJ120" s="28"/>
      <c r="RK120" s="28"/>
      <c r="RL120" s="28"/>
      <c r="RM120" s="28"/>
      <c r="RN120" s="28"/>
      <c r="RO120" s="28"/>
      <c r="RP120" s="28"/>
      <c r="RQ120" s="28"/>
      <c r="RR120" s="28"/>
      <c r="RS120" s="28"/>
      <c r="RT120" s="28"/>
      <c r="RU120" s="28"/>
      <c r="RV120" s="28"/>
      <c r="RW120" s="28"/>
      <c r="RX120" s="28"/>
      <c r="RY120" s="28"/>
      <c r="RZ120" s="28"/>
      <c r="SA120" s="28"/>
      <c r="SB120" s="28"/>
      <c r="SC120" s="28"/>
      <c r="SD120" s="28"/>
      <c r="SE120" s="28"/>
      <c r="SF120" s="28"/>
      <c r="SG120" s="28"/>
      <c r="SH120" s="28"/>
      <c r="SI120" s="28"/>
      <c r="SJ120" s="28"/>
      <c r="SK120" s="28"/>
      <c r="SL120" s="28"/>
      <c r="SM120" s="28"/>
      <c r="SN120" s="28"/>
      <c r="SO120" s="28"/>
      <c r="SP120" s="28"/>
      <c r="SQ120" s="28"/>
      <c r="SR120" s="28"/>
      <c r="SS120" s="28"/>
      <c r="ST120" s="28"/>
      <c r="SU120" s="28"/>
      <c r="SV120" s="28"/>
      <c r="SW120" s="28"/>
      <c r="SX120" s="28"/>
      <c r="SY120" s="28"/>
      <c r="SZ120" s="28"/>
      <c r="TA120" s="28"/>
      <c r="TB120" s="28"/>
      <c r="TC120" s="28"/>
      <c r="TD120" s="28"/>
      <c r="TE120" s="28"/>
      <c r="TF120" s="28"/>
      <c r="TG120" s="28"/>
      <c r="TH120" s="28"/>
      <c r="TI120" s="28"/>
      <c r="TJ120" s="28"/>
      <c r="TK120" s="28"/>
      <c r="TL120" s="28"/>
      <c r="TM120" s="28"/>
      <c r="TN120" s="28"/>
      <c r="TO120" s="28"/>
      <c r="TP120" s="28"/>
      <c r="TQ120" s="28"/>
      <c r="TR120" s="28"/>
      <c r="TS120" s="28"/>
      <c r="TT120" s="28"/>
      <c r="TU120" s="28"/>
      <c r="TV120" s="28"/>
      <c r="TW120" s="28"/>
      <c r="TX120" s="28"/>
      <c r="TY120" s="28"/>
      <c r="TZ120" s="28"/>
      <c r="UA120" s="28"/>
      <c r="UB120" s="28"/>
      <c r="UC120" s="28"/>
      <c r="UD120" s="28"/>
      <c r="UE120" s="28"/>
      <c r="UF120" s="28"/>
      <c r="UG120" s="28"/>
      <c r="UH120" s="28"/>
      <c r="UI120" s="28"/>
      <c r="UJ120" s="28"/>
      <c r="UK120" s="28"/>
      <c r="UL120" s="28"/>
      <c r="UM120" s="28"/>
      <c r="UN120" s="28"/>
      <c r="UO120" s="28"/>
      <c r="UP120" s="28"/>
      <c r="UQ120" s="28"/>
      <c r="UR120" s="28"/>
      <c r="US120" s="28"/>
      <c r="UT120" s="28"/>
      <c r="UU120" s="28"/>
      <c r="UV120" s="28"/>
      <c r="UW120" s="28"/>
      <c r="UX120" s="28"/>
      <c r="UY120" s="28"/>
      <c r="UZ120" s="28"/>
      <c r="VA120" s="28"/>
      <c r="VB120" s="28"/>
      <c r="VC120" s="28"/>
      <c r="VD120" s="28"/>
      <c r="VE120" s="28"/>
      <c r="VF120" s="28"/>
      <c r="VG120" s="28"/>
      <c r="VH120" s="28"/>
      <c r="VI120" s="28"/>
      <c r="VJ120" s="28"/>
      <c r="VK120" s="28"/>
      <c r="VL120" s="28"/>
      <c r="VM120" s="28"/>
      <c r="VN120" s="28"/>
      <c r="VO120" s="28"/>
      <c r="VP120" s="28"/>
      <c r="VQ120" s="28"/>
      <c r="VR120" s="28"/>
      <c r="VS120" s="28"/>
      <c r="VT120" s="28"/>
      <c r="VU120" s="28"/>
      <c r="VV120" s="28"/>
      <c r="VW120" s="28"/>
      <c r="VX120" s="28"/>
      <c r="VY120" s="28"/>
      <c r="VZ120" s="28"/>
      <c r="WA120" s="28"/>
      <c r="WB120" s="28"/>
      <c r="WC120" s="28"/>
      <c r="WD120" s="28"/>
      <c r="WE120" s="28"/>
      <c r="WF120" s="28"/>
      <c r="WG120" s="28"/>
      <c r="WH120" s="28"/>
      <c r="WI120" s="28"/>
      <c r="WJ120" s="28"/>
      <c r="WK120" s="28"/>
      <c r="WL120" s="28"/>
      <c r="WM120" s="28"/>
      <c r="WN120" s="28"/>
      <c r="WO120" s="28"/>
      <c r="WP120" s="28"/>
      <c r="WQ120" s="28"/>
      <c r="WR120" s="28"/>
      <c r="WS120" s="28"/>
      <c r="WT120" s="28"/>
      <c r="WU120" s="28"/>
      <c r="WV120" s="28"/>
      <c r="WW120" s="28"/>
      <c r="WX120" s="28"/>
      <c r="WY120" s="28"/>
      <c r="WZ120" s="28"/>
      <c r="XA120" s="28"/>
      <c r="XB120" s="28"/>
      <c r="XC120" s="28"/>
      <c r="XD120" s="28"/>
      <c r="XE120" s="28"/>
      <c r="XF120" s="28"/>
      <c r="XG120" s="28"/>
      <c r="XH120" s="28"/>
      <c r="XI120" s="28"/>
      <c r="XJ120" s="28"/>
      <c r="XK120" s="28"/>
      <c r="XL120" s="28"/>
      <c r="XM120" s="28"/>
      <c r="XN120" s="28"/>
      <c r="XO120" s="28"/>
      <c r="XP120" s="28"/>
      <c r="XQ120" s="28"/>
      <c r="XR120" s="28"/>
      <c r="XS120" s="28"/>
      <c r="XT120" s="28"/>
      <c r="XU120" s="28"/>
      <c r="XV120" s="28"/>
      <c r="XW120" s="28"/>
      <c r="XX120" s="28"/>
      <c r="XY120" s="28"/>
      <c r="XZ120" s="28"/>
      <c r="YA120" s="28"/>
      <c r="YB120" s="28"/>
      <c r="YC120" s="28"/>
      <c r="YD120" s="28"/>
      <c r="YE120" s="28"/>
      <c r="YF120" s="28"/>
      <c r="YG120" s="28"/>
      <c r="YH120" s="28"/>
      <c r="YI120" s="28"/>
      <c r="YJ120" s="28"/>
      <c r="YK120" s="28"/>
      <c r="YL120" s="28"/>
      <c r="YM120" s="28"/>
      <c r="YN120" s="28"/>
      <c r="YO120" s="28"/>
      <c r="YP120" s="28"/>
      <c r="YQ120" s="28"/>
      <c r="YR120" s="28"/>
      <c r="YS120" s="28"/>
      <c r="YT120" s="28"/>
      <c r="YU120" s="28"/>
      <c r="YV120" s="28"/>
      <c r="YW120" s="28"/>
      <c r="YX120" s="28"/>
      <c r="YY120" s="28"/>
      <c r="YZ120" s="28"/>
      <c r="ZA120" s="28"/>
      <c r="ZB120" s="28"/>
      <c r="ZC120" s="28"/>
      <c r="ZD120" s="28"/>
      <c r="ZE120" s="28"/>
      <c r="ZF120" s="28"/>
      <c r="ZG120" s="28"/>
      <c r="ZH120" s="28"/>
      <c r="ZI120" s="28"/>
      <c r="ZJ120" s="28"/>
      <c r="ZK120" s="28"/>
      <c r="ZL120" s="28"/>
      <c r="ZM120" s="28"/>
      <c r="ZN120" s="28"/>
      <c r="ZO120" s="28"/>
      <c r="ZP120" s="28"/>
      <c r="ZQ120" s="28"/>
      <c r="ZR120" s="28"/>
      <c r="ZS120" s="28"/>
      <c r="ZT120" s="28"/>
      <c r="ZU120" s="28"/>
      <c r="ZV120" s="28"/>
      <c r="ZW120" s="28"/>
      <c r="ZX120" s="28"/>
      <c r="ZY120" s="28"/>
      <c r="ZZ120" s="28"/>
      <c r="AAA120" s="28"/>
      <c r="AAB120" s="28"/>
      <c r="AAC120" s="28"/>
      <c r="AAD120" s="28"/>
      <c r="AAE120" s="28"/>
      <c r="AAF120" s="28"/>
      <c r="AAG120" s="28"/>
      <c r="AAH120" s="28"/>
      <c r="AAI120" s="28"/>
      <c r="AAJ120" s="28"/>
      <c r="AAK120" s="28"/>
      <c r="AAL120" s="28"/>
      <c r="AAM120" s="28"/>
      <c r="AAN120" s="28"/>
      <c r="AAO120" s="28"/>
      <c r="AAP120" s="28"/>
      <c r="AAQ120" s="28"/>
      <c r="AAR120" s="28"/>
      <c r="AAS120" s="28"/>
      <c r="AAT120" s="28"/>
      <c r="AAU120" s="28"/>
      <c r="AAV120" s="28"/>
      <c r="AAW120" s="28"/>
      <c r="AAX120" s="28"/>
      <c r="AAY120" s="28"/>
      <c r="AAZ120" s="28"/>
      <c r="ABA120" s="28"/>
      <c r="ABB120" s="28"/>
      <c r="ABC120" s="28"/>
      <c r="ABD120" s="28"/>
      <c r="ABE120" s="28"/>
      <c r="ABF120" s="28"/>
      <c r="ABG120" s="28"/>
      <c r="ABH120" s="28"/>
      <c r="ABI120" s="28"/>
      <c r="ABJ120" s="28"/>
      <c r="ABK120" s="28"/>
      <c r="ABL120" s="28"/>
      <c r="ABM120" s="28"/>
      <c r="ABN120" s="28"/>
      <c r="ABO120" s="28"/>
      <c r="ABP120" s="28"/>
      <c r="ABQ120" s="28"/>
      <c r="ABR120" s="28"/>
      <c r="ABS120" s="28"/>
      <c r="ABT120" s="28"/>
      <c r="ABU120" s="28"/>
      <c r="ABV120" s="28"/>
      <c r="ABW120" s="28"/>
      <c r="ABX120" s="28"/>
      <c r="ABY120" s="28"/>
      <c r="ABZ120" s="28"/>
      <c r="ACA120" s="28"/>
      <c r="ACB120" s="28"/>
      <c r="ACC120" s="28"/>
      <c r="ACD120" s="28"/>
      <c r="ACE120" s="28"/>
      <c r="ACF120" s="28"/>
      <c r="ACG120" s="28"/>
      <c r="ACH120" s="28"/>
      <c r="ACI120" s="28"/>
      <c r="ACJ120" s="28"/>
      <c r="ACK120" s="28"/>
      <c r="ACL120" s="28"/>
      <c r="ACM120" s="28"/>
      <c r="ACN120" s="28"/>
      <c r="ACO120" s="28"/>
      <c r="ACP120" s="28"/>
      <c r="ACQ120" s="28"/>
      <c r="ACR120" s="28"/>
      <c r="ACS120" s="28"/>
      <c r="ACT120" s="28"/>
      <c r="ACU120" s="28"/>
      <c r="ACV120" s="28"/>
      <c r="ACW120" s="28"/>
      <c r="ACX120" s="28"/>
      <c r="ACY120" s="28"/>
      <c r="ACZ120" s="28"/>
      <c r="ADA120" s="28"/>
      <c r="ADB120" s="28"/>
      <c r="ADC120" s="28"/>
      <c r="ADD120" s="28"/>
      <c r="ADE120" s="28"/>
      <c r="ADF120" s="28"/>
      <c r="ADG120" s="28"/>
      <c r="ADH120" s="28"/>
      <c r="ADI120" s="28"/>
      <c r="ADJ120" s="28"/>
      <c r="ADK120" s="28"/>
      <c r="ADL120" s="28"/>
      <c r="ADM120" s="28"/>
      <c r="ADN120" s="28"/>
      <c r="ADO120" s="28"/>
      <c r="ADP120" s="28"/>
      <c r="ADQ120" s="28"/>
      <c r="ADR120" s="28"/>
      <c r="ADS120" s="28"/>
      <c r="ADT120" s="28"/>
      <c r="ADU120" s="28"/>
      <c r="ADV120" s="28"/>
      <c r="ADW120" s="28"/>
      <c r="ADX120" s="28"/>
      <c r="ADY120" s="28"/>
      <c r="ADZ120" s="28"/>
      <c r="AEA120" s="28"/>
      <c r="AEB120" s="28"/>
      <c r="AEC120" s="28"/>
      <c r="AED120" s="28"/>
      <c r="AEE120" s="28"/>
      <c r="AEF120" s="28"/>
      <c r="AEG120" s="28"/>
      <c r="AEH120" s="28"/>
      <c r="AEI120" s="28"/>
      <c r="AEJ120" s="28"/>
      <c r="AEK120" s="28"/>
      <c r="AEL120" s="28"/>
      <c r="AEM120" s="28"/>
      <c r="AEN120" s="28"/>
      <c r="AEO120" s="28"/>
      <c r="AEP120" s="28"/>
      <c r="AEQ120" s="28"/>
      <c r="AER120" s="28"/>
      <c r="AES120" s="28"/>
      <c r="AET120" s="28"/>
      <c r="AEU120" s="28"/>
      <c r="AEV120" s="28"/>
      <c r="AEW120" s="28"/>
      <c r="AEX120" s="28"/>
      <c r="AEY120" s="28"/>
      <c r="AEZ120" s="28"/>
      <c r="AFA120" s="28"/>
      <c r="AFB120" s="28"/>
      <c r="AFC120" s="28"/>
      <c r="AFD120" s="28"/>
      <c r="AFE120" s="28"/>
      <c r="AFF120" s="28"/>
      <c r="AFG120" s="28"/>
      <c r="AFH120" s="28"/>
      <c r="AFI120" s="28"/>
      <c r="AFJ120" s="28"/>
      <c r="AFK120" s="28"/>
      <c r="AFL120" s="28"/>
      <c r="AFM120" s="28"/>
      <c r="AFN120" s="28"/>
      <c r="AFO120" s="28"/>
    </row>
    <row r="121" spans="1:847" s="6" customFormat="1" ht="31.05" customHeight="1">
      <c r="A121" s="457"/>
      <c r="B121" s="44"/>
      <c r="C121" s="472"/>
      <c r="D121" s="349"/>
      <c r="E121" s="44"/>
      <c r="F121" s="44"/>
      <c r="G121" s="44"/>
      <c r="H121" s="44"/>
      <c r="I121" s="44"/>
      <c r="J121" s="44"/>
      <c r="K121" s="44"/>
      <c r="L121" s="428"/>
      <c r="M121" s="249"/>
      <c r="N121" s="249"/>
      <c r="O121" s="249"/>
      <c r="P121" s="249"/>
      <c r="Q121" s="249"/>
      <c r="R121" s="249"/>
      <c r="S121" s="249"/>
      <c r="T121" s="249"/>
      <c r="U121" s="249"/>
      <c r="V121" s="249"/>
      <c r="W121" s="249"/>
      <c r="X121" s="249"/>
      <c r="Y121" s="249"/>
      <c r="Z121" s="249"/>
      <c r="AA121" s="249"/>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c r="GF121" s="28"/>
      <c r="GG121" s="28"/>
      <c r="GH121" s="28"/>
      <c r="GI121" s="28"/>
      <c r="GJ121" s="28"/>
      <c r="GK121" s="28"/>
      <c r="GL121" s="28"/>
      <c r="GM121" s="28"/>
      <c r="GN121" s="28"/>
      <c r="GO121" s="28"/>
      <c r="GP121" s="28"/>
      <c r="GQ121" s="28"/>
      <c r="GR121" s="28"/>
      <c r="GS121" s="28"/>
      <c r="GT121" s="28"/>
      <c r="GU121" s="28"/>
      <c r="GV121" s="28"/>
      <c r="GW121" s="28"/>
      <c r="GX121" s="28"/>
      <c r="GY121" s="28"/>
      <c r="GZ121" s="28"/>
      <c r="HA121" s="28"/>
      <c r="HB121" s="28"/>
      <c r="HC121" s="28"/>
      <c r="HD121" s="28"/>
      <c r="HE121" s="28"/>
      <c r="HF121" s="28"/>
      <c r="HG121" s="28"/>
      <c r="HH121" s="28"/>
      <c r="HI121" s="28"/>
      <c r="HJ121" s="28"/>
      <c r="HK121" s="28"/>
      <c r="HL121" s="28"/>
      <c r="HM121" s="28"/>
      <c r="HN121" s="28"/>
      <c r="HO121" s="28"/>
      <c r="HP121" s="28"/>
      <c r="HQ121" s="28"/>
      <c r="HR121" s="28"/>
      <c r="HS121" s="28"/>
      <c r="HT121" s="28"/>
      <c r="HU121" s="28"/>
      <c r="HV121" s="28"/>
      <c r="HW121" s="28"/>
      <c r="HX121" s="28"/>
      <c r="HY121" s="28"/>
      <c r="HZ121" s="28"/>
      <c r="IA121" s="28"/>
      <c r="IB121" s="28"/>
      <c r="IC121" s="28"/>
      <c r="ID121" s="28"/>
      <c r="IE121" s="28"/>
      <c r="IF121" s="28"/>
      <c r="IG121" s="28"/>
      <c r="IH121" s="28"/>
      <c r="II121" s="28"/>
      <c r="IJ121" s="28"/>
      <c r="IK121" s="28"/>
      <c r="IL121" s="28"/>
      <c r="IM121" s="28"/>
      <c r="IN121" s="28"/>
      <c r="IO121" s="28"/>
      <c r="IP121" s="28"/>
      <c r="IQ121" s="28"/>
      <c r="IR121" s="28"/>
      <c r="IS121" s="28"/>
      <c r="IT121" s="28"/>
      <c r="IU121" s="28"/>
      <c r="IV121" s="28"/>
      <c r="IW121" s="28"/>
      <c r="IX121" s="28"/>
      <c r="IY121" s="28"/>
      <c r="IZ121" s="28"/>
      <c r="JA121" s="28"/>
      <c r="JB121" s="28"/>
      <c r="JC121" s="28"/>
      <c r="JD121" s="28"/>
      <c r="JE121" s="28"/>
      <c r="JF121" s="28"/>
      <c r="JG121" s="28"/>
      <c r="JH121" s="28"/>
      <c r="JI121" s="28"/>
      <c r="JJ121" s="28"/>
      <c r="JK121" s="28"/>
      <c r="JL121" s="28"/>
      <c r="JM121" s="28"/>
      <c r="JN121" s="28"/>
      <c r="JO121" s="28"/>
      <c r="JP121" s="28"/>
      <c r="JQ121" s="28"/>
      <c r="JR121" s="28"/>
      <c r="JS121" s="28"/>
      <c r="JT121" s="28"/>
      <c r="JU121" s="28"/>
      <c r="JV121" s="28"/>
      <c r="JW121" s="28"/>
      <c r="JX121" s="28"/>
      <c r="JY121" s="28"/>
      <c r="JZ121" s="28"/>
      <c r="KA121" s="28"/>
      <c r="KB121" s="28"/>
      <c r="KC121" s="28"/>
      <c r="KD121" s="28"/>
      <c r="KE121" s="28"/>
      <c r="KF121" s="28"/>
      <c r="KG121" s="28"/>
      <c r="KH121" s="28"/>
      <c r="KI121" s="28"/>
      <c r="KJ121" s="28"/>
      <c r="KK121" s="28"/>
      <c r="KL121" s="28"/>
      <c r="KM121" s="28"/>
      <c r="KN121" s="28"/>
      <c r="KO121" s="28"/>
      <c r="KP121" s="28"/>
      <c r="KQ121" s="28"/>
      <c r="KR121" s="28"/>
      <c r="KS121" s="28"/>
      <c r="KT121" s="28"/>
      <c r="KU121" s="28"/>
      <c r="KV121" s="28"/>
      <c r="KW121" s="28"/>
      <c r="KX121" s="28"/>
      <c r="KY121" s="28"/>
      <c r="KZ121" s="28"/>
      <c r="LA121" s="28"/>
      <c r="LB121" s="28"/>
      <c r="LC121" s="28"/>
      <c r="LD121" s="28"/>
      <c r="LE121" s="28"/>
      <c r="LF121" s="28"/>
      <c r="LG121" s="28"/>
      <c r="LH121" s="28"/>
      <c r="LI121" s="28"/>
      <c r="LJ121" s="28"/>
      <c r="LK121" s="28"/>
      <c r="LL121" s="28"/>
      <c r="LM121" s="28"/>
      <c r="LN121" s="28"/>
      <c r="LO121" s="28"/>
      <c r="LP121" s="28"/>
      <c r="LQ121" s="28"/>
      <c r="LR121" s="28"/>
      <c r="LS121" s="28"/>
      <c r="LT121" s="28"/>
      <c r="LU121" s="28"/>
      <c r="LV121" s="28"/>
      <c r="LW121" s="28"/>
      <c r="LX121" s="28"/>
      <c r="LY121" s="28"/>
      <c r="LZ121" s="28"/>
      <c r="MA121" s="28"/>
      <c r="MB121" s="28"/>
      <c r="MC121" s="28"/>
      <c r="MD121" s="28"/>
      <c r="ME121" s="28"/>
      <c r="MF121" s="28"/>
      <c r="MG121" s="28"/>
      <c r="MH121" s="28"/>
      <c r="MI121" s="28"/>
      <c r="MJ121" s="28"/>
      <c r="MK121" s="28"/>
      <c r="ML121" s="28"/>
      <c r="MM121" s="28"/>
      <c r="MN121" s="28"/>
      <c r="MO121" s="28"/>
      <c r="MP121" s="28"/>
      <c r="MQ121" s="28"/>
      <c r="MR121" s="28"/>
      <c r="MS121" s="28"/>
      <c r="MT121" s="28"/>
      <c r="MU121" s="28"/>
      <c r="MV121" s="28"/>
      <c r="MW121" s="28"/>
      <c r="MX121" s="28"/>
      <c r="MY121" s="28"/>
      <c r="MZ121" s="28"/>
      <c r="NA121" s="28"/>
      <c r="NB121" s="28"/>
      <c r="NC121" s="28"/>
      <c r="ND121" s="28"/>
      <c r="NE121" s="28"/>
      <c r="NF121" s="28"/>
      <c r="NG121" s="28"/>
      <c r="NH121" s="28"/>
      <c r="NI121" s="28"/>
      <c r="NJ121" s="28"/>
      <c r="NK121" s="28"/>
      <c r="NL121" s="28"/>
      <c r="NM121" s="28"/>
      <c r="NN121" s="28"/>
      <c r="NO121" s="28"/>
      <c r="NP121" s="28"/>
      <c r="NQ121" s="28"/>
      <c r="NR121" s="28"/>
      <c r="NS121" s="28"/>
      <c r="NT121" s="28"/>
      <c r="NU121" s="28"/>
      <c r="NV121" s="28"/>
      <c r="NW121" s="28"/>
      <c r="NX121" s="28"/>
      <c r="NY121" s="28"/>
      <c r="NZ121" s="28"/>
      <c r="OA121" s="28"/>
      <c r="OB121" s="28"/>
      <c r="OC121" s="28"/>
      <c r="OD121" s="28"/>
      <c r="OE121" s="28"/>
      <c r="OF121" s="28"/>
      <c r="OG121" s="28"/>
      <c r="OH121" s="28"/>
      <c r="OI121" s="28"/>
      <c r="OJ121" s="28"/>
      <c r="OK121" s="28"/>
      <c r="OL121" s="28"/>
      <c r="OM121" s="28"/>
      <c r="ON121" s="28"/>
      <c r="OO121" s="28"/>
      <c r="OP121" s="28"/>
      <c r="OQ121" s="28"/>
      <c r="OR121" s="28"/>
      <c r="OS121" s="28"/>
      <c r="OT121" s="28"/>
      <c r="OU121" s="28"/>
      <c r="OV121" s="28"/>
      <c r="OW121" s="28"/>
      <c r="OX121" s="28"/>
      <c r="OY121" s="28"/>
      <c r="OZ121" s="28"/>
      <c r="PA121" s="28"/>
      <c r="PB121" s="28"/>
      <c r="PC121" s="28"/>
      <c r="PD121" s="28"/>
      <c r="PE121" s="28"/>
      <c r="PF121" s="28"/>
      <c r="PG121" s="28"/>
      <c r="PH121" s="28"/>
      <c r="PI121" s="28"/>
      <c r="PJ121" s="28"/>
      <c r="PK121" s="28"/>
      <c r="PL121" s="28"/>
      <c r="PM121" s="28"/>
      <c r="PN121" s="28"/>
      <c r="PO121" s="28"/>
      <c r="PP121" s="28"/>
      <c r="PQ121" s="28"/>
      <c r="PR121" s="28"/>
      <c r="PS121" s="28"/>
      <c r="PT121" s="28"/>
      <c r="PU121" s="28"/>
      <c r="PV121" s="28"/>
      <c r="PW121" s="28"/>
      <c r="PX121" s="28"/>
      <c r="PY121" s="28"/>
      <c r="PZ121" s="28"/>
      <c r="QA121" s="28"/>
      <c r="QB121" s="28"/>
      <c r="QC121" s="28"/>
      <c r="QD121" s="28"/>
      <c r="QE121" s="28"/>
      <c r="QF121" s="28"/>
      <c r="QG121" s="28"/>
      <c r="QH121" s="28"/>
      <c r="QI121" s="28"/>
      <c r="QJ121" s="28"/>
      <c r="QK121" s="28"/>
      <c r="QL121" s="28"/>
      <c r="QM121" s="28"/>
      <c r="QN121" s="28"/>
      <c r="QO121" s="28"/>
      <c r="QP121" s="28"/>
      <c r="QQ121" s="28"/>
      <c r="QR121" s="28"/>
      <c r="QS121" s="28"/>
      <c r="QT121" s="28"/>
      <c r="QU121" s="28"/>
      <c r="QV121" s="28"/>
      <c r="QW121" s="28"/>
      <c r="QX121" s="28"/>
      <c r="QY121" s="28"/>
      <c r="QZ121" s="28"/>
      <c r="RA121" s="28"/>
      <c r="RB121" s="28"/>
      <c r="RC121" s="28"/>
      <c r="RD121" s="28"/>
      <c r="RE121" s="28"/>
      <c r="RF121" s="28"/>
      <c r="RG121" s="28"/>
      <c r="RH121" s="28"/>
      <c r="RI121" s="28"/>
      <c r="RJ121" s="28"/>
      <c r="RK121" s="28"/>
      <c r="RL121" s="28"/>
      <c r="RM121" s="28"/>
      <c r="RN121" s="28"/>
      <c r="RO121" s="28"/>
      <c r="RP121" s="28"/>
      <c r="RQ121" s="28"/>
      <c r="RR121" s="28"/>
      <c r="RS121" s="28"/>
      <c r="RT121" s="28"/>
      <c r="RU121" s="28"/>
      <c r="RV121" s="28"/>
      <c r="RW121" s="28"/>
      <c r="RX121" s="28"/>
      <c r="RY121" s="28"/>
      <c r="RZ121" s="28"/>
      <c r="SA121" s="28"/>
      <c r="SB121" s="28"/>
      <c r="SC121" s="28"/>
      <c r="SD121" s="28"/>
      <c r="SE121" s="28"/>
      <c r="SF121" s="28"/>
      <c r="SG121" s="28"/>
      <c r="SH121" s="28"/>
      <c r="SI121" s="28"/>
      <c r="SJ121" s="28"/>
      <c r="SK121" s="28"/>
      <c r="SL121" s="28"/>
      <c r="SM121" s="28"/>
      <c r="SN121" s="28"/>
      <c r="SO121" s="28"/>
      <c r="SP121" s="28"/>
      <c r="SQ121" s="28"/>
      <c r="SR121" s="28"/>
      <c r="SS121" s="28"/>
      <c r="ST121" s="28"/>
      <c r="SU121" s="28"/>
      <c r="SV121" s="28"/>
      <c r="SW121" s="28"/>
      <c r="SX121" s="28"/>
      <c r="SY121" s="28"/>
      <c r="SZ121" s="28"/>
      <c r="TA121" s="28"/>
      <c r="TB121" s="28"/>
      <c r="TC121" s="28"/>
      <c r="TD121" s="28"/>
      <c r="TE121" s="28"/>
      <c r="TF121" s="28"/>
      <c r="TG121" s="28"/>
      <c r="TH121" s="28"/>
      <c r="TI121" s="28"/>
      <c r="TJ121" s="28"/>
      <c r="TK121" s="28"/>
      <c r="TL121" s="28"/>
      <c r="TM121" s="28"/>
      <c r="TN121" s="28"/>
      <c r="TO121" s="28"/>
      <c r="TP121" s="28"/>
      <c r="TQ121" s="28"/>
      <c r="TR121" s="28"/>
      <c r="TS121" s="28"/>
      <c r="TT121" s="28"/>
      <c r="TU121" s="28"/>
      <c r="TV121" s="28"/>
      <c r="TW121" s="28"/>
      <c r="TX121" s="28"/>
      <c r="TY121" s="28"/>
      <c r="TZ121" s="28"/>
      <c r="UA121" s="28"/>
      <c r="UB121" s="28"/>
      <c r="UC121" s="28"/>
      <c r="UD121" s="28"/>
      <c r="UE121" s="28"/>
      <c r="UF121" s="28"/>
      <c r="UG121" s="28"/>
      <c r="UH121" s="28"/>
      <c r="UI121" s="28"/>
      <c r="UJ121" s="28"/>
      <c r="UK121" s="28"/>
      <c r="UL121" s="28"/>
      <c r="UM121" s="28"/>
      <c r="UN121" s="28"/>
      <c r="UO121" s="28"/>
      <c r="UP121" s="28"/>
      <c r="UQ121" s="28"/>
      <c r="UR121" s="28"/>
      <c r="US121" s="28"/>
      <c r="UT121" s="28"/>
      <c r="UU121" s="28"/>
      <c r="UV121" s="28"/>
      <c r="UW121" s="28"/>
      <c r="UX121" s="28"/>
      <c r="UY121" s="28"/>
      <c r="UZ121" s="28"/>
      <c r="VA121" s="28"/>
      <c r="VB121" s="28"/>
      <c r="VC121" s="28"/>
      <c r="VD121" s="28"/>
      <c r="VE121" s="28"/>
      <c r="VF121" s="28"/>
      <c r="VG121" s="28"/>
      <c r="VH121" s="28"/>
      <c r="VI121" s="28"/>
      <c r="VJ121" s="28"/>
      <c r="VK121" s="28"/>
      <c r="VL121" s="28"/>
      <c r="VM121" s="28"/>
      <c r="VN121" s="28"/>
      <c r="VO121" s="28"/>
      <c r="VP121" s="28"/>
      <c r="VQ121" s="28"/>
      <c r="VR121" s="28"/>
      <c r="VS121" s="28"/>
      <c r="VT121" s="28"/>
      <c r="VU121" s="28"/>
      <c r="VV121" s="28"/>
      <c r="VW121" s="28"/>
      <c r="VX121" s="28"/>
      <c r="VY121" s="28"/>
      <c r="VZ121" s="28"/>
      <c r="WA121" s="28"/>
      <c r="WB121" s="28"/>
      <c r="WC121" s="28"/>
      <c r="WD121" s="28"/>
      <c r="WE121" s="28"/>
      <c r="WF121" s="28"/>
      <c r="WG121" s="28"/>
      <c r="WH121" s="28"/>
      <c r="WI121" s="28"/>
      <c r="WJ121" s="28"/>
      <c r="WK121" s="28"/>
      <c r="WL121" s="28"/>
      <c r="WM121" s="28"/>
      <c r="WN121" s="28"/>
      <c r="WO121" s="28"/>
      <c r="WP121" s="28"/>
      <c r="WQ121" s="28"/>
      <c r="WR121" s="28"/>
      <c r="WS121" s="28"/>
      <c r="WT121" s="28"/>
      <c r="WU121" s="28"/>
      <c r="WV121" s="28"/>
      <c r="WW121" s="28"/>
      <c r="WX121" s="28"/>
      <c r="WY121" s="28"/>
      <c r="WZ121" s="28"/>
      <c r="XA121" s="28"/>
      <c r="XB121" s="28"/>
      <c r="XC121" s="28"/>
      <c r="XD121" s="28"/>
      <c r="XE121" s="28"/>
      <c r="XF121" s="28"/>
      <c r="XG121" s="28"/>
      <c r="XH121" s="28"/>
      <c r="XI121" s="28"/>
      <c r="XJ121" s="28"/>
      <c r="XK121" s="28"/>
      <c r="XL121" s="28"/>
      <c r="XM121" s="28"/>
      <c r="XN121" s="28"/>
      <c r="XO121" s="28"/>
      <c r="XP121" s="28"/>
      <c r="XQ121" s="28"/>
      <c r="XR121" s="28"/>
      <c r="XS121" s="28"/>
      <c r="XT121" s="28"/>
      <c r="XU121" s="28"/>
      <c r="XV121" s="28"/>
      <c r="XW121" s="28"/>
      <c r="XX121" s="28"/>
      <c r="XY121" s="28"/>
      <c r="XZ121" s="28"/>
      <c r="YA121" s="28"/>
      <c r="YB121" s="28"/>
      <c r="YC121" s="28"/>
      <c r="YD121" s="28"/>
      <c r="YE121" s="28"/>
      <c r="YF121" s="28"/>
      <c r="YG121" s="28"/>
      <c r="YH121" s="28"/>
      <c r="YI121" s="28"/>
      <c r="YJ121" s="28"/>
      <c r="YK121" s="28"/>
      <c r="YL121" s="28"/>
      <c r="YM121" s="28"/>
      <c r="YN121" s="28"/>
      <c r="YO121" s="28"/>
      <c r="YP121" s="28"/>
      <c r="YQ121" s="28"/>
      <c r="YR121" s="28"/>
      <c r="YS121" s="28"/>
      <c r="YT121" s="28"/>
      <c r="YU121" s="28"/>
      <c r="YV121" s="28"/>
      <c r="YW121" s="28"/>
      <c r="YX121" s="28"/>
      <c r="YY121" s="28"/>
      <c r="YZ121" s="28"/>
      <c r="ZA121" s="28"/>
      <c r="ZB121" s="28"/>
      <c r="ZC121" s="28"/>
      <c r="ZD121" s="28"/>
      <c r="ZE121" s="28"/>
      <c r="ZF121" s="28"/>
      <c r="ZG121" s="28"/>
      <c r="ZH121" s="28"/>
      <c r="ZI121" s="28"/>
      <c r="ZJ121" s="28"/>
      <c r="ZK121" s="28"/>
      <c r="ZL121" s="28"/>
      <c r="ZM121" s="28"/>
      <c r="ZN121" s="28"/>
      <c r="ZO121" s="28"/>
      <c r="ZP121" s="28"/>
      <c r="ZQ121" s="28"/>
      <c r="ZR121" s="28"/>
      <c r="ZS121" s="28"/>
      <c r="ZT121" s="28"/>
      <c r="ZU121" s="28"/>
      <c r="ZV121" s="28"/>
      <c r="ZW121" s="28"/>
      <c r="ZX121" s="28"/>
      <c r="ZY121" s="28"/>
      <c r="ZZ121" s="28"/>
      <c r="AAA121" s="28"/>
      <c r="AAB121" s="28"/>
      <c r="AAC121" s="28"/>
      <c r="AAD121" s="28"/>
      <c r="AAE121" s="28"/>
      <c r="AAF121" s="28"/>
      <c r="AAG121" s="28"/>
      <c r="AAH121" s="28"/>
      <c r="AAI121" s="28"/>
      <c r="AAJ121" s="28"/>
      <c r="AAK121" s="28"/>
      <c r="AAL121" s="28"/>
      <c r="AAM121" s="28"/>
      <c r="AAN121" s="28"/>
      <c r="AAO121" s="28"/>
      <c r="AAP121" s="28"/>
      <c r="AAQ121" s="28"/>
      <c r="AAR121" s="28"/>
      <c r="AAS121" s="28"/>
      <c r="AAT121" s="28"/>
      <c r="AAU121" s="28"/>
      <c r="AAV121" s="28"/>
      <c r="AAW121" s="28"/>
      <c r="AAX121" s="28"/>
      <c r="AAY121" s="28"/>
      <c r="AAZ121" s="28"/>
      <c r="ABA121" s="28"/>
      <c r="ABB121" s="28"/>
      <c r="ABC121" s="28"/>
      <c r="ABD121" s="28"/>
      <c r="ABE121" s="28"/>
      <c r="ABF121" s="28"/>
      <c r="ABG121" s="28"/>
      <c r="ABH121" s="28"/>
      <c r="ABI121" s="28"/>
      <c r="ABJ121" s="28"/>
      <c r="ABK121" s="28"/>
      <c r="ABL121" s="28"/>
      <c r="ABM121" s="28"/>
      <c r="ABN121" s="28"/>
      <c r="ABO121" s="28"/>
      <c r="ABP121" s="28"/>
      <c r="ABQ121" s="28"/>
      <c r="ABR121" s="28"/>
      <c r="ABS121" s="28"/>
      <c r="ABT121" s="28"/>
      <c r="ABU121" s="28"/>
      <c r="ABV121" s="28"/>
      <c r="ABW121" s="28"/>
      <c r="ABX121" s="28"/>
      <c r="ABY121" s="28"/>
      <c r="ABZ121" s="28"/>
      <c r="ACA121" s="28"/>
      <c r="ACB121" s="28"/>
      <c r="ACC121" s="28"/>
      <c r="ACD121" s="28"/>
      <c r="ACE121" s="28"/>
      <c r="ACF121" s="28"/>
      <c r="ACG121" s="28"/>
      <c r="ACH121" s="28"/>
      <c r="ACI121" s="28"/>
      <c r="ACJ121" s="28"/>
      <c r="ACK121" s="28"/>
      <c r="ACL121" s="28"/>
      <c r="ACM121" s="28"/>
      <c r="ACN121" s="28"/>
      <c r="ACO121" s="28"/>
      <c r="ACP121" s="28"/>
      <c r="ACQ121" s="28"/>
      <c r="ACR121" s="28"/>
      <c r="ACS121" s="28"/>
      <c r="ACT121" s="28"/>
      <c r="ACU121" s="28"/>
      <c r="ACV121" s="28"/>
      <c r="ACW121" s="28"/>
      <c r="ACX121" s="28"/>
      <c r="ACY121" s="28"/>
      <c r="ACZ121" s="28"/>
      <c r="ADA121" s="28"/>
      <c r="ADB121" s="28"/>
      <c r="ADC121" s="28"/>
      <c r="ADD121" s="28"/>
      <c r="ADE121" s="28"/>
      <c r="ADF121" s="28"/>
      <c r="ADG121" s="28"/>
      <c r="ADH121" s="28"/>
      <c r="ADI121" s="28"/>
      <c r="ADJ121" s="28"/>
      <c r="ADK121" s="28"/>
      <c r="ADL121" s="28"/>
      <c r="ADM121" s="28"/>
      <c r="ADN121" s="28"/>
      <c r="ADO121" s="28"/>
      <c r="ADP121" s="28"/>
      <c r="ADQ121" s="28"/>
      <c r="ADR121" s="28"/>
      <c r="ADS121" s="28"/>
      <c r="ADT121" s="28"/>
      <c r="ADU121" s="28"/>
      <c r="ADV121" s="28"/>
      <c r="ADW121" s="28"/>
      <c r="ADX121" s="28"/>
      <c r="ADY121" s="28"/>
      <c r="ADZ121" s="28"/>
      <c r="AEA121" s="28"/>
      <c r="AEB121" s="28"/>
      <c r="AEC121" s="28"/>
      <c r="AED121" s="28"/>
      <c r="AEE121" s="28"/>
      <c r="AEF121" s="28"/>
      <c r="AEG121" s="28"/>
      <c r="AEH121" s="28"/>
      <c r="AEI121" s="28"/>
      <c r="AEJ121" s="28"/>
      <c r="AEK121" s="28"/>
      <c r="AEL121" s="28"/>
      <c r="AEM121" s="28"/>
      <c r="AEN121" s="28"/>
      <c r="AEO121" s="28"/>
      <c r="AEP121" s="28"/>
      <c r="AEQ121" s="28"/>
      <c r="AER121" s="28"/>
      <c r="AES121" s="28"/>
      <c r="AET121" s="28"/>
      <c r="AEU121" s="28"/>
      <c r="AEV121" s="28"/>
      <c r="AEW121" s="28"/>
      <c r="AEX121" s="28"/>
      <c r="AEY121" s="28"/>
      <c r="AEZ121" s="28"/>
      <c r="AFA121" s="28"/>
      <c r="AFB121" s="28"/>
      <c r="AFC121" s="28"/>
      <c r="AFD121" s="28"/>
      <c r="AFE121" s="28"/>
      <c r="AFF121" s="28"/>
      <c r="AFG121" s="28"/>
      <c r="AFH121" s="28"/>
      <c r="AFI121" s="28"/>
      <c r="AFJ121" s="28"/>
      <c r="AFK121" s="28"/>
      <c r="AFL121" s="28"/>
      <c r="AFM121" s="28"/>
      <c r="AFN121" s="28"/>
      <c r="AFO121" s="28"/>
    </row>
    <row r="122" spans="1:847" s="6" customFormat="1" ht="31.05" customHeight="1">
      <c r="A122" s="446"/>
      <c r="B122" s="447" t="s">
        <v>411</v>
      </c>
      <c r="C122" s="40"/>
      <c r="D122" s="518" t="s">
        <v>71</v>
      </c>
      <c r="E122" s="518" t="s">
        <v>71</v>
      </c>
      <c r="F122" s="351"/>
      <c r="G122" s="154">
        <f>F122</f>
        <v>0</v>
      </c>
      <c r="H122" s="40"/>
      <c r="I122" s="40"/>
      <c r="J122" s="40"/>
      <c r="K122" s="40"/>
      <c r="L122" s="449"/>
      <c r="M122" s="249"/>
      <c r="N122" s="249"/>
      <c r="O122" s="249"/>
      <c r="P122" s="249"/>
      <c r="Q122" s="249"/>
      <c r="R122" s="249"/>
      <c r="S122" s="249"/>
      <c r="T122" s="249"/>
      <c r="U122" s="249"/>
      <c r="V122" s="249"/>
      <c r="W122" s="249"/>
      <c r="X122" s="249"/>
      <c r="Y122" s="249"/>
      <c r="Z122" s="249"/>
      <c r="AA122" s="249"/>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c r="GP122" s="28"/>
      <c r="GQ122" s="28"/>
      <c r="GR122" s="28"/>
      <c r="GS122" s="28"/>
      <c r="GT122" s="28"/>
      <c r="GU122" s="28"/>
      <c r="GV122" s="28"/>
      <c r="GW122" s="28"/>
      <c r="GX122" s="28"/>
      <c r="GY122" s="28"/>
      <c r="GZ122" s="28"/>
      <c r="HA122" s="28"/>
      <c r="HB122" s="28"/>
      <c r="HC122" s="28"/>
      <c r="HD122" s="28"/>
      <c r="HE122" s="28"/>
      <c r="HF122" s="28"/>
      <c r="HG122" s="28"/>
      <c r="HH122" s="28"/>
      <c r="HI122" s="28"/>
      <c r="HJ122" s="28"/>
      <c r="HK122" s="28"/>
      <c r="HL122" s="28"/>
      <c r="HM122" s="28"/>
      <c r="HN122" s="28"/>
      <c r="HO122" s="28"/>
      <c r="HP122" s="28"/>
      <c r="HQ122" s="28"/>
      <c r="HR122" s="28"/>
      <c r="HS122" s="28"/>
      <c r="HT122" s="28"/>
      <c r="HU122" s="28"/>
      <c r="HV122" s="28"/>
      <c r="HW122" s="28"/>
      <c r="HX122" s="28"/>
      <c r="HY122" s="28"/>
      <c r="HZ122" s="28"/>
      <c r="IA122" s="28"/>
      <c r="IB122" s="28"/>
      <c r="IC122" s="28"/>
      <c r="ID122" s="28"/>
      <c r="IE122" s="28"/>
      <c r="IF122" s="28"/>
      <c r="IG122" s="28"/>
      <c r="IH122" s="28"/>
      <c r="II122" s="28"/>
      <c r="IJ122" s="28"/>
      <c r="IK122" s="28"/>
      <c r="IL122" s="28"/>
      <c r="IM122" s="28"/>
      <c r="IN122" s="28"/>
      <c r="IO122" s="28"/>
      <c r="IP122" s="28"/>
      <c r="IQ122" s="28"/>
      <c r="IR122" s="28"/>
      <c r="IS122" s="28"/>
      <c r="IT122" s="28"/>
      <c r="IU122" s="28"/>
      <c r="IV122" s="28"/>
      <c r="IW122" s="28"/>
      <c r="IX122" s="28"/>
      <c r="IY122" s="28"/>
      <c r="IZ122" s="28"/>
      <c r="JA122" s="28"/>
      <c r="JB122" s="28"/>
      <c r="JC122" s="28"/>
      <c r="JD122" s="28"/>
      <c r="JE122" s="28"/>
      <c r="JF122" s="28"/>
      <c r="JG122" s="28"/>
      <c r="JH122" s="28"/>
      <c r="JI122" s="28"/>
      <c r="JJ122" s="28"/>
      <c r="JK122" s="28"/>
      <c r="JL122" s="28"/>
      <c r="JM122" s="28"/>
      <c r="JN122" s="28"/>
      <c r="JO122" s="28"/>
      <c r="JP122" s="28"/>
      <c r="JQ122" s="28"/>
      <c r="JR122" s="28"/>
      <c r="JS122" s="28"/>
      <c r="JT122" s="28"/>
      <c r="JU122" s="28"/>
      <c r="JV122" s="28"/>
      <c r="JW122" s="28"/>
      <c r="JX122" s="28"/>
      <c r="JY122" s="28"/>
      <c r="JZ122" s="28"/>
      <c r="KA122" s="28"/>
      <c r="KB122" s="28"/>
      <c r="KC122" s="28"/>
      <c r="KD122" s="28"/>
      <c r="KE122" s="28"/>
      <c r="KF122" s="28"/>
      <c r="KG122" s="28"/>
      <c r="KH122" s="28"/>
      <c r="KI122" s="28"/>
      <c r="KJ122" s="28"/>
      <c r="KK122" s="28"/>
      <c r="KL122" s="28"/>
      <c r="KM122" s="28"/>
      <c r="KN122" s="28"/>
      <c r="KO122" s="28"/>
      <c r="KP122" s="28"/>
      <c r="KQ122" s="28"/>
      <c r="KR122" s="28"/>
      <c r="KS122" s="28"/>
      <c r="KT122" s="28"/>
      <c r="KU122" s="28"/>
      <c r="KV122" s="28"/>
      <c r="KW122" s="28"/>
      <c r="KX122" s="28"/>
      <c r="KY122" s="28"/>
      <c r="KZ122" s="28"/>
      <c r="LA122" s="28"/>
      <c r="LB122" s="28"/>
      <c r="LC122" s="28"/>
      <c r="LD122" s="28"/>
      <c r="LE122" s="28"/>
      <c r="LF122" s="28"/>
      <c r="LG122" s="28"/>
      <c r="LH122" s="28"/>
      <c r="LI122" s="28"/>
      <c r="LJ122" s="28"/>
      <c r="LK122" s="28"/>
      <c r="LL122" s="28"/>
      <c r="LM122" s="28"/>
      <c r="LN122" s="28"/>
      <c r="LO122" s="28"/>
      <c r="LP122" s="28"/>
      <c r="LQ122" s="28"/>
      <c r="LR122" s="28"/>
      <c r="LS122" s="28"/>
      <c r="LT122" s="28"/>
      <c r="LU122" s="28"/>
      <c r="LV122" s="28"/>
      <c r="LW122" s="28"/>
      <c r="LX122" s="28"/>
      <c r="LY122" s="28"/>
      <c r="LZ122" s="28"/>
      <c r="MA122" s="28"/>
      <c r="MB122" s="28"/>
      <c r="MC122" s="28"/>
      <c r="MD122" s="28"/>
      <c r="ME122" s="28"/>
      <c r="MF122" s="28"/>
      <c r="MG122" s="28"/>
      <c r="MH122" s="28"/>
      <c r="MI122" s="28"/>
      <c r="MJ122" s="28"/>
      <c r="MK122" s="28"/>
      <c r="ML122" s="28"/>
      <c r="MM122" s="28"/>
      <c r="MN122" s="28"/>
      <c r="MO122" s="28"/>
      <c r="MP122" s="28"/>
      <c r="MQ122" s="28"/>
      <c r="MR122" s="28"/>
      <c r="MS122" s="28"/>
      <c r="MT122" s="28"/>
      <c r="MU122" s="28"/>
      <c r="MV122" s="28"/>
      <c r="MW122" s="28"/>
      <c r="MX122" s="28"/>
      <c r="MY122" s="28"/>
      <c r="MZ122" s="28"/>
      <c r="NA122" s="28"/>
      <c r="NB122" s="28"/>
      <c r="NC122" s="28"/>
      <c r="ND122" s="28"/>
      <c r="NE122" s="28"/>
      <c r="NF122" s="28"/>
      <c r="NG122" s="28"/>
      <c r="NH122" s="28"/>
      <c r="NI122" s="28"/>
      <c r="NJ122" s="28"/>
      <c r="NK122" s="28"/>
      <c r="NL122" s="28"/>
      <c r="NM122" s="28"/>
      <c r="NN122" s="28"/>
      <c r="NO122" s="28"/>
      <c r="NP122" s="28"/>
      <c r="NQ122" s="28"/>
      <c r="NR122" s="28"/>
      <c r="NS122" s="28"/>
      <c r="NT122" s="28"/>
      <c r="NU122" s="28"/>
      <c r="NV122" s="28"/>
      <c r="NW122" s="28"/>
      <c r="NX122" s="28"/>
      <c r="NY122" s="28"/>
      <c r="NZ122" s="28"/>
      <c r="OA122" s="28"/>
      <c r="OB122" s="28"/>
      <c r="OC122" s="28"/>
      <c r="OD122" s="28"/>
      <c r="OE122" s="28"/>
      <c r="OF122" s="28"/>
      <c r="OG122" s="28"/>
      <c r="OH122" s="28"/>
      <c r="OI122" s="28"/>
      <c r="OJ122" s="28"/>
      <c r="OK122" s="28"/>
      <c r="OL122" s="28"/>
      <c r="OM122" s="28"/>
      <c r="ON122" s="28"/>
      <c r="OO122" s="28"/>
      <c r="OP122" s="28"/>
      <c r="OQ122" s="28"/>
      <c r="OR122" s="28"/>
      <c r="OS122" s="28"/>
      <c r="OT122" s="28"/>
      <c r="OU122" s="28"/>
      <c r="OV122" s="28"/>
      <c r="OW122" s="28"/>
      <c r="OX122" s="28"/>
      <c r="OY122" s="28"/>
      <c r="OZ122" s="28"/>
      <c r="PA122" s="28"/>
      <c r="PB122" s="28"/>
      <c r="PC122" s="28"/>
      <c r="PD122" s="28"/>
      <c r="PE122" s="28"/>
      <c r="PF122" s="28"/>
      <c r="PG122" s="28"/>
      <c r="PH122" s="28"/>
      <c r="PI122" s="28"/>
      <c r="PJ122" s="28"/>
      <c r="PK122" s="28"/>
      <c r="PL122" s="28"/>
      <c r="PM122" s="28"/>
      <c r="PN122" s="28"/>
      <c r="PO122" s="28"/>
      <c r="PP122" s="28"/>
      <c r="PQ122" s="28"/>
      <c r="PR122" s="28"/>
      <c r="PS122" s="28"/>
      <c r="PT122" s="28"/>
      <c r="PU122" s="28"/>
      <c r="PV122" s="28"/>
      <c r="PW122" s="28"/>
      <c r="PX122" s="28"/>
      <c r="PY122" s="28"/>
      <c r="PZ122" s="28"/>
      <c r="QA122" s="28"/>
      <c r="QB122" s="28"/>
      <c r="QC122" s="28"/>
      <c r="QD122" s="28"/>
      <c r="QE122" s="28"/>
      <c r="QF122" s="28"/>
      <c r="QG122" s="28"/>
      <c r="QH122" s="28"/>
      <c r="QI122" s="28"/>
      <c r="QJ122" s="28"/>
      <c r="QK122" s="28"/>
      <c r="QL122" s="28"/>
      <c r="QM122" s="28"/>
      <c r="QN122" s="28"/>
      <c r="QO122" s="28"/>
      <c r="QP122" s="28"/>
      <c r="QQ122" s="28"/>
      <c r="QR122" s="28"/>
      <c r="QS122" s="28"/>
      <c r="QT122" s="28"/>
      <c r="QU122" s="28"/>
      <c r="QV122" s="28"/>
      <c r="QW122" s="28"/>
      <c r="QX122" s="28"/>
      <c r="QY122" s="28"/>
      <c r="QZ122" s="28"/>
      <c r="RA122" s="28"/>
      <c r="RB122" s="28"/>
      <c r="RC122" s="28"/>
      <c r="RD122" s="28"/>
      <c r="RE122" s="28"/>
      <c r="RF122" s="28"/>
      <c r="RG122" s="28"/>
      <c r="RH122" s="28"/>
      <c r="RI122" s="28"/>
      <c r="RJ122" s="28"/>
      <c r="RK122" s="28"/>
      <c r="RL122" s="28"/>
      <c r="RM122" s="28"/>
      <c r="RN122" s="28"/>
      <c r="RO122" s="28"/>
      <c r="RP122" s="28"/>
      <c r="RQ122" s="28"/>
      <c r="RR122" s="28"/>
      <c r="RS122" s="28"/>
      <c r="RT122" s="28"/>
      <c r="RU122" s="28"/>
      <c r="RV122" s="28"/>
      <c r="RW122" s="28"/>
      <c r="RX122" s="28"/>
      <c r="RY122" s="28"/>
      <c r="RZ122" s="28"/>
      <c r="SA122" s="28"/>
      <c r="SB122" s="28"/>
      <c r="SC122" s="28"/>
      <c r="SD122" s="28"/>
      <c r="SE122" s="28"/>
      <c r="SF122" s="28"/>
      <c r="SG122" s="28"/>
      <c r="SH122" s="28"/>
      <c r="SI122" s="28"/>
      <c r="SJ122" s="28"/>
      <c r="SK122" s="28"/>
      <c r="SL122" s="28"/>
      <c r="SM122" s="28"/>
      <c r="SN122" s="28"/>
      <c r="SO122" s="28"/>
      <c r="SP122" s="28"/>
      <c r="SQ122" s="28"/>
      <c r="SR122" s="28"/>
      <c r="SS122" s="28"/>
      <c r="ST122" s="28"/>
      <c r="SU122" s="28"/>
      <c r="SV122" s="28"/>
      <c r="SW122" s="28"/>
      <c r="SX122" s="28"/>
      <c r="SY122" s="28"/>
      <c r="SZ122" s="28"/>
      <c r="TA122" s="28"/>
      <c r="TB122" s="28"/>
      <c r="TC122" s="28"/>
      <c r="TD122" s="28"/>
      <c r="TE122" s="28"/>
      <c r="TF122" s="28"/>
      <c r="TG122" s="28"/>
      <c r="TH122" s="28"/>
      <c r="TI122" s="28"/>
      <c r="TJ122" s="28"/>
      <c r="TK122" s="28"/>
      <c r="TL122" s="28"/>
      <c r="TM122" s="28"/>
      <c r="TN122" s="28"/>
      <c r="TO122" s="28"/>
      <c r="TP122" s="28"/>
      <c r="TQ122" s="28"/>
      <c r="TR122" s="28"/>
      <c r="TS122" s="28"/>
      <c r="TT122" s="28"/>
      <c r="TU122" s="28"/>
      <c r="TV122" s="28"/>
      <c r="TW122" s="28"/>
      <c r="TX122" s="28"/>
      <c r="TY122" s="28"/>
      <c r="TZ122" s="28"/>
      <c r="UA122" s="28"/>
      <c r="UB122" s="28"/>
      <c r="UC122" s="28"/>
      <c r="UD122" s="28"/>
      <c r="UE122" s="28"/>
      <c r="UF122" s="28"/>
      <c r="UG122" s="28"/>
      <c r="UH122" s="28"/>
      <c r="UI122" s="28"/>
      <c r="UJ122" s="28"/>
      <c r="UK122" s="28"/>
      <c r="UL122" s="28"/>
      <c r="UM122" s="28"/>
      <c r="UN122" s="28"/>
      <c r="UO122" s="28"/>
      <c r="UP122" s="28"/>
      <c r="UQ122" s="28"/>
      <c r="UR122" s="28"/>
      <c r="US122" s="28"/>
      <c r="UT122" s="28"/>
      <c r="UU122" s="28"/>
      <c r="UV122" s="28"/>
      <c r="UW122" s="28"/>
      <c r="UX122" s="28"/>
      <c r="UY122" s="28"/>
      <c r="UZ122" s="28"/>
      <c r="VA122" s="28"/>
      <c r="VB122" s="28"/>
      <c r="VC122" s="28"/>
      <c r="VD122" s="28"/>
      <c r="VE122" s="28"/>
      <c r="VF122" s="28"/>
      <c r="VG122" s="28"/>
      <c r="VH122" s="28"/>
      <c r="VI122" s="28"/>
      <c r="VJ122" s="28"/>
      <c r="VK122" s="28"/>
      <c r="VL122" s="28"/>
      <c r="VM122" s="28"/>
      <c r="VN122" s="28"/>
      <c r="VO122" s="28"/>
      <c r="VP122" s="28"/>
      <c r="VQ122" s="28"/>
      <c r="VR122" s="28"/>
      <c r="VS122" s="28"/>
      <c r="VT122" s="28"/>
      <c r="VU122" s="28"/>
      <c r="VV122" s="28"/>
      <c r="VW122" s="28"/>
      <c r="VX122" s="28"/>
      <c r="VY122" s="28"/>
      <c r="VZ122" s="28"/>
      <c r="WA122" s="28"/>
      <c r="WB122" s="28"/>
      <c r="WC122" s="28"/>
      <c r="WD122" s="28"/>
      <c r="WE122" s="28"/>
      <c r="WF122" s="28"/>
      <c r="WG122" s="28"/>
      <c r="WH122" s="28"/>
      <c r="WI122" s="28"/>
      <c r="WJ122" s="28"/>
      <c r="WK122" s="28"/>
      <c r="WL122" s="28"/>
      <c r="WM122" s="28"/>
      <c r="WN122" s="28"/>
      <c r="WO122" s="28"/>
      <c r="WP122" s="28"/>
      <c r="WQ122" s="28"/>
      <c r="WR122" s="28"/>
      <c r="WS122" s="28"/>
      <c r="WT122" s="28"/>
      <c r="WU122" s="28"/>
      <c r="WV122" s="28"/>
      <c r="WW122" s="28"/>
      <c r="WX122" s="28"/>
      <c r="WY122" s="28"/>
      <c r="WZ122" s="28"/>
      <c r="XA122" s="28"/>
      <c r="XB122" s="28"/>
      <c r="XC122" s="28"/>
      <c r="XD122" s="28"/>
      <c r="XE122" s="28"/>
      <c r="XF122" s="28"/>
      <c r="XG122" s="28"/>
      <c r="XH122" s="28"/>
      <c r="XI122" s="28"/>
      <c r="XJ122" s="28"/>
      <c r="XK122" s="28"/>
      <c r="XL122" s="28"/>
      <c r="XM122" s="28"/>
      <c r="XN122" s="28"/>
      <c r="XO122" s="28"/>
      <c r="XP122" s="28"/>
      <c r="XQ122" s="28"/>
      <c r="XR122" s="28"/>
      <c r="XS122" s="28"/>
      <c r="XT122" s="28"/>
      <c r="XU122" s="28"/>
      <c r="XV122" s="28"/>
      <c r="XW122" s="28"/>
      <c r="XX122" s="28"/>
      <c r="XY122" s="28"/>
      <c r="XZ122" s="28"/>
      <c r="YA122" s="28"/>
      <c r="YB122" s="28"/>
      <c r="YC122" s="28"/>
      <c r="YD122" s="28"/>
      <c r="YE122" s="28"/>
      <c r="YF122" s="28"/>
      <c r="YG122" s="28"/>
      <c r="YH122" s="28"/>
      <c r="YI122" s="28"/>
      <c r="YJ122" s="28"/>
      <c r="YK122" s="28"/>
      <c r="YL122" s="28"/>
      <c r="YM122" s="28"/>
      <c r="YN122" s="28"/>
      <c r="YO122" s="28"/>
      <c r="YP122" s="28"/>
      <c r="YQ122" s="28"/>
      <c r="YR122" s="28"/>
      <c r="YS122" s="28"/>
      <c r="YT122" s="28"/>
      <c r="YU122" s="28"/>
      <c r="YV122" s="28"/>
      <c r="YW122" s="28"/>
      <c r="YX122" s="28"/>
      <c r="YY122" s="28"/>
      <c r="YZ122" s="28"/>
      <c r="ZA122" s="28"/>
      <c r="ZB122" s="28"/>
      <c r="ZC122" s="28"/>
      <c r="ZD122" s="28"/>
      <c r="ZE122" s="28"/>
      <c r="ZF122" s="28"/>
      <c r="ZG122" s="28"/>
      <c r="ZH122" s="28"/>
      <c r="ZI122" s="28"/>
      <c r="ZJ122" s="28"/>
      <c r="ZK122" s="28"/>
      <c r="ZL122" s="28"/>
      <c r="ZM122" s="28"/>
      <c r="ZN122" s="28"/>
      <c r="ZO122" s="28"/>
      <c r="ZP122" s="28"/>
      <c r="ZQ122" s="28"/>
      <c r="ZR122" s="28"/>
      <c r="ZS122" s="28"/>
      <c r="ZT122" s="28"/>
      <c r="ZU122" s="28"/>
      <c r="ZV122" s="28"/>
      <c r="ZW122" s="28"/>
      <c r="ZX122" s="28"/>
      <c r="ZY122" s="28"/>
      <c r="ZZ122" s="28"/>
      <c r="AAA122" s="28"/>
      <c r="AAB122" s="28"/>
      <c r="AAC122" s="28"/>
      <c r="AAD122" s="28"/>
      <c r="AAE122" s="28"/>
      <c r="AAF122" s="28"/>
      <c r="AAG122" s="28"/>
      <c r="AAH122" s="28"/>
      <c r="AAI122" s="28"/>
      <c r="AAJ122" s="28"/>
      <c r="AAK122" s="28"/>
      <c r="AAL122" s="28"/>
      <c r="AAM122" s="28"/>
      <c r="AAN122" s="28"/>
      <c r="AAO122" s="28"/>
      <c r="AAP122" s="28"/>
      <c r="AAQ122" s="28"/>
      <c r="AAR122" s="28"/>
      <c r="AAS122" s="28"/>
      <c r="AAT122" s="28"/>
      <c r="AAU122" s="28"/>
      <c r="AAV122" s="28"/>
      <c r="AAW122" s="28"/>
      <c r="AAX122" s="28"/>
      <c r="AAY122" s="28"/>
      <c r="AAZ122" s="28"/>
      <c r="ABA122" s="28"/>
      <c r="ABB122" s="28"/>
      <c r="ABC122" s="28"/>
      <c r="ABD122" s="28"/>
      <c r="ABE122" s="28"/>
      <c r="ABF122" s="28"/>
      <c r="ABG122" s="28"/>
      <c r="ABH122" s="28"/>
      <c r="ABI122" s="28"/>
      <c r="ABJ122" s="28"/>
      <c r="ABK122" s="28"/>
      <c r="ABL122" s="28"/>
      <c r="ABM122" s="28"/>
      <c r="ABN122" s="28"/>
      <c r="ABO122" s="28"/>
      <c r="ABP122" s="28"/>
      <c r="ABQ122" s="28"/>
      <c r="ABR122" s="28"/>
      <c r="ABS122" s="28"/>
      <c r="ABT122" s="28"/>
      <c r="ABU122" s="28"/>
      <c r="ABV122" s="28"/>
      <c r="ABW122" s="28"/>
      <c r="ABX122" s="28"/>
      <c r="ABY122" s="28"/>
      <c r="ABZ122" s="28"/>
      <c r="ACA122" s="28"/>
      <c r="ACB122" s="28"/>
      <c r="ACC122" s="28"/>
      <c r="ACD122" s="28"/>
      <c r="ACE122" s="28"/>
      <c r="ACF122" s="28"/>
      <c r="ACG122" s="28"/>
      <c r="ACH122" s="28"/>
      <c r="ACI122" s="28"/>
      <c r="ACJ122" s="28"/>
      <c r="ACK122" s="28"/>
      <c r="ACL122" s="28"/>
      <c r="ACM122" s="28"/>
      <c r="ACN122" s="28"/>
      <c r="ACO122" s="28"/>
      <c r="ACP122" s="28"/>
      <c r="ACQ122" s="28"/>
      <c r="ACR122" s="28"/>
      <c r="ACS122" s="28"/>
      <c r="ACT122" s="28"/>
      <c r="ACU122" s="28"/>
      <c r="ACV122" s="28"/>
      <c r="ACW122" s="28"/>
      <c r="ACX122" s="28"/>
      <c r="ACY122" s="28"/>
      <c r="ACZ122" s="28"/>
      <c r="ADA122" s="28"/>
      <c r="ADB122" s="28"/>
      <c r="ADC122" s="28"/>
      <c r="ADD122" s="28"/>
      <c r="ADE122" s="28"/>
      <c r="ADF122" s="28"/>
      <c r="ADG122" s="28"/>
      <c r="ADH122" s="28"/>
      <c r="ADI122" s="28"/>
      <c r="ADJ122" s="28"/>
      <c r="ADK122" s="28"/>
      <c r="ADL122" s="28"/>
      <c r="ADM122" s="28"/>
      <c r="ADN122" s="28"/>
      <c r="ADO122" s="28"/>
      <c r="ADP122" s="28"/>
      <c r="ADQ122" s="28"/>
      <c r="ADR122" s="28"/>
      <c r="ADS122" s="28"/>
      <c r="ADT122" s="28"/>
      <c r="ADU122" s="28"/>
      <c r="ADV122" s="28"/>
      <c r="ADW122" s="28"/>
      <c r="ADX122" s="28"/>
      <c r="ADY122" s="28"/>
      <c r="ADZ122" s="28"/>
      <c r="AEA122" s="28"/>
      <c r="AEB122" s="28"/>
      <c r="AEC122" s="28"/>
      <c r="AED122" s="28"/>
      <c r="AEE122" s="28"/>
      <c r="AEF122" s="28"/>
      <c r="AEG122" s="28"/>
      <c r="AEH122" s="28"/>
      <c r="AEI122" s="28"/>
      <c r="AEJ122" s="28"/>
      <c r="AEK122" s="28"/>
      <c r="AEL122" s="28"/>
      <c r="AEM122" s="28"/>
      <c r="AEN122" s="28"/>
      <c r="AEO122" s="28"/>
      <c r="AEP122" s="28"/>
      <c r="AEQ122" s="28"/>
      <c r="AER122" s="28"/>
      <c r="AES122" s="28"/>
      <c r="AET122" s="28"/>
      <c r="AEU122" s="28"/>
      <c r="AEV122" s="28"/>
      <c r="AEW122" s="28"/>
      <c r="AEX122" s="28"/>
      <c r="AEY122" s="28"/>
      <c r="AEZ122" s="28"/>
      <c r="AFA122" s="28"/>
      <c r="AFB122" s="28"/>
      <c r="AFC122" s="28"/>
      <c r="AFD122" s="28"/>
      <c r="AFE122" s="28"/>
      <c r="AFF122" s="28"/>
      <c r="AFG122" s="28"/>
      <c r="AFH122" s="28"/>
      <c r="AFI122" s="28"/>
      <c r="AFJ122" s="28"/>
      <c r="AFK122" s="28"/>
      <c r="AFL122" s="28"/>
      <c r="AFM122" s="28"/>
      <c r="AFN122" s="28"/>
      <c r="AFO122" s="28"/>
    </row>
    <row r="123" spans="1:847" ht="31.05" customHeight="1">
      <c r="A123" s="437"/>
      <c r="B123" s="354"/>
      <c r="C123" s="480" t="s">
        <v>51</v>
      </c>
      <c r="D123" s="350"/>
      <c r="E123" s="481" t="b">
        <v>0</v>
      </c>
      <c r="F123" s="453">
        <f t="shared" ref="F123:F128" si="35">$I$10*$I123/100</f>
        <v>0</v>
      </c>
      <c r="G123" s="453">
        <f t="shared" ref="G123:G128" si="36">$G$10*$I123/100</f>
        <v>0</v>
      </c>
      <c r="H123" s="354" t="s">
        <v>453</v>
      </c>
      <c r="I123" s="560">
        <v>100</v>
      </c>
      <c r="J123" s="467" t="s">
        <v>334</v>
      </c>
      <c r="K123" s="514">
        <f t="shared" ref="K123:K128" si="37">AA123</f>
        <v>0</v>
      </c>
      <c r="L123" s="422" t="str">
        <f t="shared" ref="L123:L128" si="38">IF($E123,K123,"")</f>
        <v/>
      </c>
      <c r="M123" s="618">
        <v>2.512</v>
      </c>
      <c r="N123" s="263" t="s">
        <v>142</v>
      </c>
      <c r="O123" s="262">
        <f>(G122/5.68*M123)*G123</f>
        <v>0</v>
      </c>
      <c r="P123" s="265" t="s">
        <v>143</v>
      </c>
      <c r="Q123" s="262"/>
      <c r="R123" s="262"/>
      <c r="S123" s="262"/>
      <c r="T123" s="262"/>
      <c r="U123" s="262"/>
      <c r="V123" s="262"/>
      <c r="W123" s="262"/>
      <c r="X123" s="262"/>
      <c r="Y123" s="256">
        <f>O123+S123+W123</f>
        <v>0</v>
      </c>
      <c r="Z123" s="262"/>
      <c r="AA123" s="291">
        <f t="shared" ref="AA123:AA128" si="39">Y123-Z123</f>
        <v>0</v>
      </c>
    </row>
    <row r="124" spans="1:847" s="6" customFormat="1" ht="31.05" customHeight="1">
      <c r="A124" s="457"/>
      <c r="B124" s="44"/>
      <c r="C124" s="472" t="s">
        <v>52</v>
      </c>
      <c r="D124" s="349"/>
      <c r="E124" s="473" t="b">
        <v>0</v>
      </c>
      <c r="F124" s="461">
        <f t="shared" si="35"/>
        <v>0</v>
      </c>
      <c r="G124" s="461">
        <f t="shared" si="36"/>
        <v>0</v>
      </c>
      <c r="H124" s="44" t="s">
        <v>453</v>
      </c>
      <c r="I124" s="560">
        <v>100</v>
      </c>
      <c r="J124" s="462" t="s">
        <v>334</v>
      </c>
      <c r="K124" s="463">
        <f t="shared" si="37"/>
        <v>0</v>
      </c>
      <c r="L124" s="464" t="str">
        <f t="shared" si="38"/>
        <v/>
      </c>
      <c r="M124" s="337">
        <v>21.9</v>
      </c>
      <c r="N124" s="257" t="s">
        <v>142</v>
      </c>
      <c r="O124" s="256">
        <f>(G122/5.68*M124)*G124</f>
        <v>0</v>
      </c>
      <c r="P124" s="267" t="s">
        <v>144</v>
      </c>
      <c r="Q124" s="256">
        <v>34.43</v>
      </c>
      <c r="R124" s="256" t="s">
        <v>142</v>
      </c>
      <c r="S124" s="256"/>
      <c r="T124" s="257" t="s">
        <v>145</v>
      </c>
      <c r="U124" s="256"/>
      <c r="V124" s="256"/>
      <c r="W124" s="256"/>
      <c r="X124" s="256"/>
      <c r="Y124" s="256">
        <f>(O124+S124)/2</f>
        <v>0</v>
      </c>
      <c r="Z124" s="256"/>
      <c r="AA124" s="291">
        <f t="shared" si="39"/>
        <v>0</v>
      </c>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28"/>
      <c r="GD124" s="28"/>
      <c r="GE124" s="28"/>
      <c r="GF124" s="28"/>
      <c r="GG124" s="28"/>
      <c r="GH124" s="28"/>
      <c r="GI124" s="28"/>
      <c r="GJ124" s="28"/>
      <c r="GK124" s="28"/>
      <c r="GL124" s="28"/>
      <c r="GM124" s="28"/>
      <c r="GN124" s="28"/>
      <c r="GO124" s="28"/>
      <c r="GP124" s="28"/>
      <c r="GQ124" s="28"/>
      <c r="GR124" s="28"/>
      <c r="GS124" s="28"/>
      <c r="GT124" s="28"/>
      <c r="GU124" s="28"/>
      <c r="GV124" s="28"/>
      <c r="GW124" s="28"/>
      <c r="GX124" s="28"/>
      <c r="GY124" s="28"/>
      <c r="GZ124" s="28"/>
      <c r="HA124" s="28"/>
      <c r="HB124" s="28"/>
      <c r="HC124" s="28"/>
      <c r="HD124" s="28"/>
      <c r="HE124" s="28"/>
      <c r="HF124" s="28"/>
      <c r="HG124" s="28"/>
      <c r="HH124" s="28"/>
      <c r="HI124" s="28"/>
      <c r="HJ124" s="28"/>
      <c r="HK124" s="28"/>
      <c r="HL124" s="28"/>
      <c r="HM124" s="28"/>
      <c r="HN124" s="28"/>
      <c r="HO124" s="28"/>
      <c r="HP124" s="28"/>
      <c r="HQ124" s="28"/>
      <c r="HR124" s="28"/>
      <c r="HS124" s="28"/>
      <c r="HT124" s="28"/>
      <c r="HU124" s="28"/>
      <c r="HV124" s="28"/>
      <c r="HW124" s="28"/>
      <c r="HX124" s="28"/>
      <c r="HY124" s="28"/>
      <c r="HZ124" s="28"/>
      <c r="IA124" s="28"/>
      <c r="IB124" s="28"/>
      <c r="IC124" s="28"/>
      <c r="ID124" s="28"/>
      <c r="IE124" s="28"/>
      <c r="IF124" s="28"/>
      <c r="IG124" s="28"/>
      <c r="IH124" s="28"/>
      <c r="II124" s="28"/>
      <c r="IJ124" s="28"/>
      <c r="IK124" s="28"/>
      <c r="IL124" s="28"/>
      <c r="IM124" s="28"/>
      <c r="IN124" s="28"/>
      <c r="IO124" s="28"/>
      <c r="IP124" s="28"/>
      <c r="IQ124" s="28"/>
      <c r="IR124" s="28"/>
      <c r="IS124" s="28"/>
      <c r="IT124" s="28"/>
      <c r="IU124" s="28"/>
      <c r="IV124" s="28"/>
      <c r="IW124" s="28"/>
      <c r="IX124" s="28"/>
      <c r="IY124" s="28"/>
      <c r="IZ124" s="28"/>
      <c r="JA124" s="28"/>
      <c r="JB124" s="28"/>
      <c r="JC124" s="28"/>
      <c r="JD124" s="28"/>
      <c r="JE124" s="28"/>
      <c r="JF124" s="28"/>
      <c r="JG124" s="28"/>
      <c r="JH124" s="28"/>
      <c r="JI124" s="28"/>
      <c r="JJ124" s="28"/>
      <c r="JK124" s="28"/>
      <c r="JL124" s="28"/>
      <c r="JM124" s="28"/>
      <c r="JN124" s="28"/>
      <c r="JO124" s="28"/>
      <c r="JP124" s="28"/>
      <c r="JQ124" s="28"/>
      <c r="JR124" s="28"/>
      <c r="JS124" s="28"/>
      <c r="JT124" s="28"/>
      <c r="JU124" s="28"/>
      <c r="JV124" s="28"/>
      <c r="JW124" s="28"/>
      <c r="JX124" s="28"/>
      <c r="JY124" s="28"/>
      <c r="JZ124" s="28"/>
      <c r="KA124" s="28"/>
      <c r="KB124" s="28"/>
      <c r="KC124" s="28"/>
      <c r="KD124" s="28"/>
      <c r="KE124" s="28"/>
      <c r="KF124" s="28"/>
      <c r="KG124" s="28"/>
      <c r="KH124" s="28"/>
      <c r="KI124" s="28"/>
      <c r="KJ124" s="28"/>
      <c r="KK124" s="28"/>
      <c r="KL124" s="28"/>
      <c r="KM124" s="28"/>
      <c r="KN124" s="28"/>
      <c r="KO124" s="28"/>
      <c r="KP124" s="28"/>
      <c r="KQ124" s="28"/>
      <c r="KR124" s="28"/>
      <c r="KS124" s="28"/>
      <c r="KT124" s="28"/>
      <c r="KU124" s="28"/>
      <c r="KV124" s="28"/>
      <c r="KW124" s="28"/>
      <c r="KX124" s="28"/>
      <c r="KY124" s="28"/>
      <c r="KZ124" s="28"/>
      <c r="LA124" s="28"/>
      <c r="LB124" s="28"/>
      <c r="LC124" s="28"/>
      <c r="LD124" s="28"/>
      <c r="LE124" s="28"/>
      <c r="LF124" s="28"/>
      <c r="LG124" s="28"/>
      <c r="LH124" s="28"/>
      <c r="LI124" s="28"/>
      <c r="LJ124" s="28"/>
      <c r="LK124" s="28"/>
      <c r="LL124" s="28"/>
      <c r="LM124" s="28"/>
      <c r="LN124" s="28"/>
      <c r="LO124" s="28"/>
      <c r="LP124" s="28"/>
      <c r="LQ124" s="28"/>
      <c r="LR124" s="28"/>
      <c r="LS124" s="28"/>
      <c r="LT124" s="28"/>
      <c r="LU124" s="28"/>
      <c r="LV124" s="28"/>
      <c r="LW124" s="28"/>
      <c r="LX124" s="28"/>
      <c r="LY124" s="28"/>
      <c r="LZ124" s="28"/>
      <c r="MA124" s="28"/>
      <c r="MB124" s="28"/>
      <c r="MC124" s="28"/>
      <c r="MD124" s="28"/>
      <c r="ME124" s="28"/>
      <c r="MF124" s="28"/>
      <c r="MG124" s="28"/>
      <c r="MH124" s="28"/>
      <c r="MI124" s="28"/>
      <c r="MJ124" s="28"/>
      <c r="MK124" s="28"/>
      <c r="ML124" s="28"/>
      <c r="MM124" s="28"/>
      <c r="MN124" s="28"/>
      <c r="MO124" s="28"/>
      <c r="MP124" s="28"/>
      <c r="MQ124" s="28"/>
      <c r="MR124" s="28"/>
      <c r="MS124" s="28"/>
      <c r="MT124" s="28"/>
      <c r="MU124" s="28"/>
      <c r="MV124" s="28"/>
      <c r="MW124" s="28"/>
      <c r="MX124" s="28"/>
      <c r="MY124" s="28"/>
      <c r="MZ124" s="28"/>
      <c r="NA124" s="28"/>
      <c r="NB124" s="28"/>
      <c r="NC124" s="28"/>
      <c r="ND124" s="28"/>
      <c r="NE124" s="28"/>
      <c r="NF124" s="28"/>
      <c r="NG124" s="28"/>
      <c r="NH124" s="28"/>
      <c r="NI124" s="28"/>
      <c r="NJ124" s="28"/>
      <c r="NK124" s="28"/>
      <c r="NL124" s="28"/>
      <c r="NM124" s="28"/>
      <c r="NN124" s="28"/>
      <c r="NO124" s="28"/>
      <c r="NP124" s="28"/>
      <c r="NQ124" s="28"/>
      <c r="NR124" s="28"/>
      <c r="NS124" s="28"/>
      <c r="NT124" s="28"/>
      <c r="NU124" s="28"/>
      <c r="NV124" s="28"/>
      <c r="NW124" s="28"/>
      <c r="NX124" s="28"/>
      <c r="NY124" s="28"/>
      <c r="NZ124" s="28"/>
      <c r="OA124" s="28"/>
      <c r="OB124" s="28"/>
      <c r="OC124" s="28"/>
      <c r="OD124" s="28"/>
      <c r="OE124" s="28"/>
      <c r="OF124" s="28"/>
      <c r="OG124" s="28"/>
      <c r="OH124" s="28"/>
      <c r="OI124" s="28"/>
      <c r="OJ124" s="28"/>
      <c r="OK124" s="28"/>
      <c r="OL124" s="28"/>
      <c r="OM124" s="28"/>
      <c r="ON124" s="28"/>
      <c r="OO124" s="28"/>
      <c r="OP124" s="28"/>
      <c r="OQ124" s="28"/>
      <c r="OR124" s="28"/>
      <c r="OS124" s="28"/>
      <c r="OT124" s="28"/>
      <c r="OU124" s="28"/>
      <c r="OV124" s="28"/>
      <c r="OW124" s="28"/>
      <c r="OX124" s="28"/>
      <c r="OY124" s="28"/>
      <c r="OZ124" s="28"/>
      <c r="PA124" s="28"/>
      <c r="PB124" s="28"/>
      <c r="PC124" s="28"/>
      <c r="PD124" s="28"/>
      <c r="PE124" s="28"/>
      <c r="PF124" s="28"/>
      <c r="PG124" s="28"/>
      <c r="PH124" s="28"/>
      <c r="PI124" s="28"/>
      <c r="PJ124" s="28"/>
      <c r="PK124" s="28"/>
      <c r="PL124" s="28"/>
      <c r="PM124" s="28"/>
      <c r="PN124" s="28"/>
      <c r="PO124" s="28"/>
      <c r="PP124" s="28"/>
      <c r="PQ124" s="28"/>
      <c r="PR124" s="28"/>
      <c r="PS124" s="28"/>
      <c r="PT124" s="28"/>
      <c r="PU124" s="28"/>
      <c r="PV124" s="28"/>
      <c r="PW124" s="28"/>
      <c r="PX124" s="28"/>
      <c r="PY124" s="28"/>
      <c r="PZ124" s="28"/>
      <c r="QA124" s="28"/>
      <c r="QB124" s="28"/>
      <c r="QC124" s="28"/>
      <c r="QD124" s="28"/>
      <c r="QE124" s="28"/>
      <c r="QF124" s="28"/>
      <c r="QG124" s="28"/>
      <c r="QH124" s="28"/>
      <c r="QI124" s="28"/>
      <c r="QJ124" s="28"/>
      <c r="QK124" s="28"/>
      <c r="QL124" s="28"/>
      <c r="QM124" s="28"/>
      <c r="QN124" s="28"/>
      <c r="QO124" s="28"/>
      <c r="QP124" s="28"/>
      <c r="QQ124" s="28"/>
      <c r="QR124" s="28"/>
      <c r="QS124" s="28"/>
      <c r="QT124" s="28"/>
      <c r="QU124" s="28"/>
      <c r="QV124" s="28"/>
      <c r="QW124" s="28"/>
      <c r="QX124" s="28"/>
      <c r="QY124" s="28"/>
      <c r="QZ124" s="28"/>
      <c r="RA124" s="28"/>
      <c r="RB124" s="28"/>
      <c r="RC124" s="28"/>
      <c r="RD124" s="28"/>
      <c r="RE124" s="28"/>
      <c r="RF124" s="28"/>
      <c r="RG124" s="28"/>
      <c r="RH124" s="28"/>
      <c r="RI124" s="28"/>
      <c r="RJ124" s="28"/>
      <c r="RK124" s="28"/>
      <c r="RL124" s="28"/>
      <c r="RM124" s="28"/>
      <c r="RN124" s="28"/>
      <c r="RO124" s="28"/>
      <c r="RP124" s="28"/>
      <c r="RQ124" s="28"/>
      <c r="RR124" s="28"/>
      <c r="RS124" s="28"/>
      <c r="RT124" s="28"/>
      <c r="RU124" s="28"/>
      <c r="RV124" s="28"/>
      <c r="RW124" s="28"/>
      <c r="RX124" s="28"/>
      <c r="RY124" s="28"/>
      <c r="RZ124" s="28"/>
      <c r="SA124" s="28"/>
      <c r="SB124" s="28"/>
      <c r="SC124" s="28"/>
      <c r="SD124" s="28"/>
      <c r="SE124" s="28"/>
      <c r="SF124" s="28"/>
      <c r="SG124" s="28"/>
      <c r="SH124" s="28"/>
      <c r="SI124" s="28"/>
      <c r="SJ124" s="28"/>
      <c r="SK124" s="28"/>
      <c r="SL124" s="28"/>
      <c r="SM124" s="28"/>
      <c r="SN124" s="28"/>
      <c r="SO124" s="28"/>
      <c r="SP124" s="28"/>
      <c r="SQ124" s="28"/>
      <c r="SR124" s="28"/>
      <c r="SS124" s="28"/>
      <c r="ST124" s="28"/>
      <c r="SU124" s="28"/>
      <c r="SV124" s="28"/>
      <c r="SW124" s="28"/>
      <c r="SX124" s="28"/>
      <c r="SY124" s="28"/>
      <c r="SZ124" s="28"/>
      <c r="TA124" s="28"/>
      <c r="TB124" s="28"/>
      <c r="TC124" s="28"/>
      <c r="TD124" s="28"/>
      <c r="TE124" s="28"/>
      <c r="TF124" s="28"/>
      <c r="TG124" s="28"/>
      <c r="TH124" s="28"/>
      <c r="TI124" s="28"/>
      <c r="TJ124" s="28"/>
      <c r="TK124" s="28"/>
      <c r="TL124" s="28"/>
      <c r="TM124" s="28"/>
      <c r="TN124" s="28"/>
      <c r="TO124" s="28"/>
      <c r="TP124" s="28"/>
      <c r="TQ124" s="28"/>
      <c r="TR124" s="28"/>
      <c r="TS124" s="28"/>
      <c r="TT124" s="28"/>
      <c r="TU124" s="28"/>
      <c r="TV124" s="28"/>
      <c r="TW124" s="28"/>
      <c r="TX124" s="28"/>
      <c r="TY124" s="28"/>
      <c r="TZ124" s="28"/>
      <c r="UA124" s="28"/>
      <c r="UB124" s="28"/>
      <c r="UC124" s="28"/>
      <c r="UD124" s="28"/>
      <c r="UE124" s="28"/>
      <c r="UF124" s="28"/>
      <c r="UG124" s="28"/>
      <c r="UH124" s="28"/>
      <c r="UI124" s="28"/>
      <c r="UJ124" s="28"/>
      <c r="UK124" s="28"/>
      <c r="UL124" s="28"/>
      <c r="UM124" s="28"/>
      <c r="UN124" s="28"/>
      <c r="UO124" s="28"/>
      <c r="UP124" s="28"/>
      <c r="UQ124" s="28"/>
      <c r="UR124" s="28"/>
      <c r="US124" s="28"/>
      <c r="UT124" s="28"/>
      <c r="UU124" s="28"/>
      <c r="UV124" s="28"/>
      <c r="UW124" s="28"/>
      <c r="UX124" s="28"/>
      <c r="UY124" s="28"/>
      <c r="UZ124" s="28"/>
      <c r="VA124" s="28"/>
      <c r="VB124" s="28"/>
      <c r="VC124" s="28"/>
      <c r="VD124" s="28"/>
      <c r="VE124" s="28"/>
      <c r="VF124" s="28"/>
      <c r="VG124" s="28"/>
      <c r="VH124" s="28"/>
      <c r="VI124" s="28"/>
      <c r="VJ124" s="28"/>
      <c r="VK124" s="28"/>
      <c r="VL124" s="28"/>
      <c r="VM124" s="28"/>
      <c r="VN124" s="28"/>
      <c r="VO124" s="28"/>
      <c r="VP124" s="28"/>
      <c r="VQ124" s="28"/>
      <c r="VR124" s="28"/>
      <c r="VS124" s="28"/>
      <c r="VT124" s="28"/>
      <c r="VU124" s="28"/>
      <c r="VV124" s="28"/>
      <c r="VW124" s="28"/>
      <c r="VX124" s="28"/>
      <c r="VY124" s="28"/>
      <c r="VZ124" s="28"/>
      <c r="WA124" s="28"/>
      <c r="WB124" s="28"/>
      <c r="WC124" s="28"/>
      <c r="WD124" s="28"/>
      <c r="WE124" s="28"/>
      <c r="WF124" s="28"/>
      <c r="WG124" s="28"/>
      <c r="WH124" s="28"/>
      <c r="WI124" s="28"/>
      <c r="WJ124" s="28"/>
      <c r="WK124" s="28"/>
      <c r="WL124" s="28"/>
      <c r="WM124" s="28"/>
      <c r="WN124" s="28"/>
      <c r="WO124" s="28"/>
      <c r="WP124" s="28"/>
      <c r="WQ124" s="28"/>
      <c r="WR124" s="28"/>
      <c r="WS124" s="28"/>
      <c r="WT124" s="28"/>
      <c r="WU124" s="28"/>
      <c r="WV124" s="28"/>
      <c r="WW124" s="28"/>
      <c r="WX124" s="28"/>
      <c r="WY124" s="28"/>
      <c r="WZ124" s="28"/>
      <c r="XA124" s="28"/>
      <c r="XB124" s="28"/>
      <c r="XC124" s="28"/>
      <c r="XD124" s="28"/>
      <c r="XE124" s="28"/>
      <c r="XF124" s="28"/>
      <c r="XG124" s="28"/>
      <c r="XH124" s="28"/>
      <c r="XI124" s="28"/>
      <c r="XJ124" s="28"/>
      <c r="XK124" s="28"/>
      <c r="XL124" s="28"/>
      <c r="XM124" s="28"/>
      <c r="XN124" s="28"/>
      <c r="XO124" s="28"/>
      <c r="XP124" s="28"/>
      <c r="XQ124" s="28"/>
      <c r="XR124" s="28"/>
      <c r="XS124" s="28"/>
      <c r="XT124" s="28"/>
      <c r="XU124" s="28"/>
      <c r="XV124" s="28"/>
      <c r="XW124" s="28"/>
      <c r="XX124" s="28"/>
      <c r="XY124" s="28"/>
      <c r="XZ124" s="28"/>
      <c r="YA124" s="28"/>
      <c r="YB124" s="28"/>
      <c r="YC124" s="28"/>
      <c r="YD124" s="28"/>
      <c r="YE124" s="28"/>
      <c r="YF124" s="28"/>
      <c r="YG124" s="28"/>
      <c r="YH124" s="28"/>
      <c r="YI124" s="28"/>
      <c r="YJ124" s="28"/>
      <c r="YK124" s="28"/>
      <c r="YL124" s="28"/>
      <c r="YM124" s="28"/>
      <c r="YN124" s="28"/>
      <c r="YO124" s="28"/>
      <c r="YP124" s="28"/>
      <c r="YQ124" s="28"/>
      <c r="YR124" s="28"/>
      <c r="YS124" s="28"/>
      <c r="YT124" s="28"/>
      <c r="YU124" s="28"/>
      <c r="YV124" s="28"/>
      <c r="YW124" s="28"/>
      <c r="YX124" s="28"/>
      <c r="YY124" s="28"/>
      <c r="YZ124" s="28"/>
      <c r="ZA124" s="28"/>
      <c r="ZB124" s="28"/>
      <c r="ZC124" s="28"/>
      <c r="ZD124" s="28"/>
      <c r="ZE124" s="28"/>
      <c r="ZF124" s="28"/>
      <c r="ZG124" s="28"/>
      <c r="ZH124" s="28"/>
      <c r="ZI124" s="28"/>
      <c r="ZJ124" s="28"/>
      <c r="ZK124" s="28"/>
      <c r="ZL124" s="28"/>
      <c r="ZM124" s="28"/>
      <c r="ZN124" s="28"/>
      <c r="ZO124" s="28"/>
      <c r="ZP124" s="28"/>
      <c r="ZQ124" s="28"/>
      <c r="ZR124" s="28"/>
      <c r="ZS124" s="28"/>
      <c r="ZT124" s="28"/>
      <c r="ZU124" s="28"/>
      <c r="ZV124" s="28"/>
      <c r="ZW124" s="28"/>
      <c r="ZX124" s="28"/>
      <c r="ZY124" s="28"/>
      <c r="ZZ124" s="28"/>
      <c r="AAA124" s="28"/>
      <c r="AAB124" s="28"/>
      <c r="AAC124" s="28"/>
      <c r="AAD124" s="28"/>
      <c r="AAE124" s="28"/>
      <c r="AAF124" s="28"/>
      <c r="AAG124" s="28"/>
      <c r="AAH124" s="28"/>
      <c r="AAI124" s="28"/>
      <c r="AAJ124" s="28"/>
      <c r="AAK124" s="28"/>
      <c r="AAL124" s="28"/>
      <c r="AAM124" s="28"/>
      <c r="AAN124" s="28"/>
      <c r="AAO124" s="28"/>
      <c r="AAP124" s="28"/>
      <c r="AAQ124" s="28"/>
      <c r="AAR124" s="28"/>
      <c r="AAS124" s="28"/>
      <c r="AAT124" s="28"/>
      <c r="AAU124" s="28"/>
      <c r="AAV124" s="28"/>
      <c r="AAW124" s="28"/>
      <c r="AAX124" s="28"/>
      <c r="AAY124" s="28"/>
      <c r="AAZ124" s="28"/>
      <c r="ABA124" s="28"/>
      <c r="ABB124" s="28"/>
      <c r="ABC124" s="28"/>
      <c r="ABD124" s="28"/>
      <c r="ABE124" s="28"/>
      <c r="ABF124" s="28"/>
      <c r="ABG124" s="28"/>
      <c r="ABH124" s="28"/>
      <c r="ABI124" s="28"/>
      <c r="ABJ124" s="28"/>
      <c r="ABK124" s="28"/>
      <c r="ABL124" s="28"/>
      <c r="ABM124" s="28"/>
      <c r="ABN124" s="28"/>
      <c r="ABO124" s="28"/>
      <c r="ABP124" s="28"/>
      <c r="ABQ124" s="28"/>
      <c r="ABR124" s="28"/>
      <c r="ABS124" s="28"/>
      <c r="ABT124" s="28"/>
      <c r="ABU124" s="28"/>
      <c r="ABV124" s="28"/>
      <c r="ABW124" s="28"/>
      <c r="ABX124" s="28"/>
      <c r="ABY124" s="28"/>
      <c r="ABZ124" s="28"/>
      <c r="ACA124" s="28"/>
      <c r="ACB124" s="28"/>
      <c r="ACC124" s="28"/>
      <c r="ACD124" s="28"/>
      <c r="ACE124" s="28"/>
      <c r="ACF124" s="28"/>
      <c r="ACG124" s="28"/>
      <c r="ACH124" s="28"/>
      <c r="ACI124" s="28"/>
      <c r="ACJ124" s="28"/>
      <c r="ACK124" s="28"/>
      <c r="ACL124" s="28"/>
      <c r="ACM124" s="28"/>
      <c r="ACN124" s="28"/>
      <c r="ACO124" s="28"/>
      <c r="ACP124" s="28"/>
      <c r="ACQ124" s="28"/>
      <c r="ACR124" s="28"/>
      <c r="ACS124" s="28"/>
      <c r="ACT124" s="28"/>
      <c r="ACU124" s="28"/>
      <c r="ACV124" s="28"/>
      <c r="ACW124" s="28"/>
      <c r="ACX124" s="28"/>
      <c r="ACY124" s="28"/>
      <c r="ACZ124" s="28"/>
      <c r="ADA124" s="28"/>
      <c r="ADB124" s="28"/>
      <c r="ADC124" s="28"/>
      <c r="ADD124" s="28"/>
      <c r="ADE124" s="28"/>
      <c r="ADF124" s="28"/>
      <c r="ADG124" s="28"/>
      <c r="ADH124" s="28"/>
      <c r="ADI124" s="28"/>
      <c r="ADJ124" s="28"/>
      <c r="ADK124" s="28"/>
      <c r="ADL124" s="28"/>
      <c r="ADM124" s="28"/>
      <c r="ADN124" s="28"/>
      <c r="ADO124" s="28"/>
      <c r="ADP124" s="28"/>
      <c r="ADQ124" s="28"/>
      <c r="ADR124" s="28"/>
      <c r="ADS124" s="28"/>
      <c r="ADT124" s="28"/>
      <c r="ADU124" s="28"/>
      <c r="ADV124" s="28"/>
      <c r="ADW124" s="28"/>
      <c r="ADX124" s="28"/>
      <c r="ADY124" s="28"/>
      <c r="ADZ124" s="28"/>
      <c r="AEA124" s="28"/>
      <c r="AEB124" s="28"/>
      <c r="AEC124" s="28"/>
      <c r="AED124" s="28"/>
      <c r="AEE124" s="28"/>
      <c r="AEF124" s="28"/>
      <c r="AEG124" s="28"/>
      <c r="AEH124" s="28"/>
      <c r="AEI124" s="28"/>
      <c r="AEJ124" s="28"/>
      <c r="AEK124" s="28"/>
      <c r="AEL124" s="28"/>
      <c r="AEM124" s="28"/>
      <c r="AEN124" s="28"/>
      <c r="AEO124" s="28"/>
      <c r="AEP124" s="28"/>
      <c r="AEQ124" s="28"/>
      <c r="AER124" s="28"/>
      <c r="AES124" s="28"/>
      <c r="AET124" s="28"/>
      <c r="AEU124" s="28"/>
      <c r="AEV124" s="28"/>
      <c r="AEW124" s="28"/>
      <c r="AEX124" s="28"/>
      <c r="AEY124" s="28"/>
      <c r="AEZ124" s="28"/>
      <c r="AFA124" s="28"/>
      <c r="AFB124" s="28"/>
      <c r="AFC124" s="28"/>
      <c r="AFD124" s="28"/>
      <c r="AFE124" s="28"/>
      <c r="AFF124" s="28"/>
      <c r="AFG124" s="28"/>
      <c r="AFH124" s="28"/>
      <c r="AFI124" s="28"/>
      <c r="AFJ124" s="28"/>
      <c r="AFK124" s="28"/>
      <c r="AFL124" s="28"/>
      <c r="AFM124" s="28"/>
      <c r="AFN124" s="28"/>
      <c r="AFO124" s="28"/>
    </row>
    <row r="125" spans="1:847" s="28" customFormat="1" ht="31.05" customHeight="1">
      <c r="A125" s="437"/>
      <c r="B125" s="354"/>
      <c r="C125" s="480" t="s">
        <v>53</v>
      </c>
      <c r="D125" s="482"/>
      <c r="E125" s="481" t="b">
        <v>0</v>
      </c>
      <c r="F125" s="453">
        <f t="shared" si="35"/>
        <v>0</v>
      </c>
      <c r="G125" s="453">
        <f t="shared" si="36"/>
        <v>0</v>
      </c>
      <c r="H125" s="354" t="s">
        <v>453</v>
      </c>
      <c r="I125" s="560">
        <v>100</v>
      </c>
      <c r="J125" s="467" t="s">
        <v>334</v>
      </c>
      <c r="K125" s="514">
        <f t="shared" si="37"/>
        <v>0</v>
      </c>
      <c r="L125" s="422" t="str">
        <f t="shared" si="38"/>
        <v/>
      </c>
      <c r="M125" s="618">
        <v>2.63</v>
      </c>
      <c r="N125" s="263" t="s">
        <v>142</v>
      </c>
      <c r="O125" s="262">
        <f>(G122/5.68*M125)*G125</f>
        <v>0</v>
      </c>
      <c r="P125" s="258" t="s">
        <v>146</v>
      </c>
      <c r="Q125" s="262"/>
      <c r="R125" s="262"/>
      <c r="S125" s="262"/>
      <c r="T125" s="262"/>
      <c r="U125" s="262"/>
      <c r="V125" s="262"/>
      <c r="W125" s="262"/>
      <c r="X125" s="262"/>
      <c r="Y125" s="256">
        <f>O125+S125+W125</f>
        <v>0</v>
      </c>
      <c r="Z125" s="262"/>
      <c r="AA125" s="291">
        <f t="shared" si="39"/>
        <v>0</v>
      </c>
    </row>
    <row r="126" spans="1:847" s="6" customFormat="1" ht="31.05" customHeight="1">
      <c r="A126" s="457"/>
      <c r="B126" s="44"/>
      <c r="C126" s="472" t="s">
        <v>186</v>
      </c>
      <c r="D126" s="349"/>
      <c r="E126" s="473" t="b">
        <v>0</v>
      </c>
      <c r="F126" s="461">
        <f t="shared" si="35"/>
        <v>0</v>
      </c>
      <c r="G126" s="461">
        <f t="shared" si="36"/>
        <v>0</v>
      </c>
      <c r="H126" s="44" t="s">
        <v>453</v>
      </c>
      <c r="I126" s="560">
        <v>100</v>
      </c>
      <c r="J126" s="462" t="s">
        <v>334</v>
      </c>
      <c r="K126" s="463">
        <f t="shared" si="37"/>
        <v>0</v>
      </c>
      <c r="L126" s="464" t="str">
        <f t="shared" si="38"/>
        <v/>
      </c>
      <c r="M126" s="337">
        <v>295.05</v>
      </c>
      <c r="N126" s="256" t="s">
        <v>138</v>
      </c>
      <c r="O126" s="256">
        <f>(G122*0.0095)*G126*M126</f>
        <v>0</v>
      </c>
      <c r="P126" s="264" t="s">
        <v>185</v>
      </c>
      <c r="Q126" s="256"/>
      <c r="R126" s="256"/>
      <c r="S126" s="256"/>
      <c r="T126" s="256"/>
      <c r="U126" s="256"/>
      <c r="V126" s="256"/>
      <c r="W126" s="256"/>
      <c r="X126" s="256"/>
      <c r="Y126" s="256">
        <f>O126+S126+W126</f>
        <v>0</v>
      </c>
      <c r="Z126" s="256">
        <f>(G122*0.0095*G126*254)*0.92*0.5*3.67</f>
        <v>0</v>
      </c>
      <c r="AA126" s="291">
        <f t="shared" si="39"/>
        <v>0</v>
      </c>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8"/>
      <c r="FJ126" s="28"/>
      <c r="FK126" s="28"/>
      <c r="FL126" s="28"/>
      <c r="FM126" s="28"/>
      <c r="FN126" s="28"/>
      <c r="FO126" s="28"/>
      <c r="FP126" s="28"/>
      <c r="FQ126" s="28"/>
      <c r="FR126" s="28"/>
      <c r="FS126" s="28"/>
      <c r="FT126" s="28"/>
      <c r="FU126" s="28"/>
      <c r="FV126" s="28"/>
      <c r="FW126" s="28"/>
      <c r="FX126" s="28"/>
      <c r="FY126" s="28"/>
      <c r="FZ126" s="28"/>
      <c r="GA126" s="28"/>
      <c r="GB126" s="28"/>
      <c r="GC126" s="28"/>
      <c r="GD126" s="28"/>
      <c r="GE126" s="28"/>
      <c r="GF126" s="28"/>
      <c r="GG126" s="28"/>
      <c r="GH126" s="28"/>
      <c r="GI126" s="28"/>
      <c r="GJ126" s="28"/>
      <c r="GK126" s="28"/>
      <c r="GL126" s="28"/>
      <c r="GM126" s="28"/>
      <c r="GN126" s="28"/>
      <c r="GO126" s="28"/>
      <c r="GP126" s="28"/>
      <c r="GQ126" s="28"/>
      <c r="GR126" s="28"/>
      <c r="GS126" s="28"/>
      <c r="GT126" s="28"/>
      <c r="GU126" s="28"/>
      <c r="GV126" s="28"/>
      <c r="GW126" s="28"/>
      <c r="GX126" s="28"/>
      <c r="GY126" s="28"/>
      <c r="GZ126" s="28"/>
      <c r="HA126" s="28"/>
      <c r="HB126" s="28"/>
      <c r="HC126" s="28"/>
      <c r="HD126" s="28"/>
      <c r="HE126" s="28"/>
      <c r="HF126" s="28"/>
      <c r="HG126" s="28"/>
      <c r="HH126" s="28"/>
      <c r="HI126" s="28"/>
      <c r="HJ126" s="28"/>
      <c r="HK126" s="28"/>
      <c r="HL126" s="28"/>
      <c r="HM126" s="28"/>
      <c r="HN126" s="28"/>
      <c r="HO126" s="28"/>
      <c r="HP126" s="28"/>
      <c r="HQ126" s="28"/>
      <c r="HR126" s="28"/>
      <c r="HS126" s="28"/>
      <c r="HT126" s="28"/>
      <c r="HU126" s="28"/>
      <c r="HV126" s="28"/>
      <c r="HW126" s="28"/>
      <c r="HX126" s="28"/>
      <c r="HY126" s="28"/>
      <c r="HZ126" s="28"/>
      <c r="IA126" s="28"/>
      <c r="IB126" s="28"/>
      <c r="IC126" s="28"/>
      <c r="ID126" s="28"/>
      <c r="IE126" s="28"/>
      <c r="IF126" s="28"/>
      <c r="IG126" s="28"/>
      <c r="IH126" s="28"/>
      <c r="II126" s="28"/>
      <c r="IJ126" s="28"/>
      <c r="IK126" s="28"/>
      <c r="IL126" s="28"/>
      <c r="IM126" s="28"/>
      <c r="IN126" s="28"/>
      <c r="IO126" s="28"/>
      <c r="IP126" s="28"/>
      <c r="IQ126" s="28"/>
      <c r="IR126" s="28"/>
      <c r="IS126" s="28"/>
      <c r="IT126" s="28"/>
      <c r="IU126" s="28"/>
      <c r="IV126" s="28"/>
      <c r="IW126" s="28"/>
      <c r="IX126" s="28"/>
      <c r="IY126" s="28"/>
      <c r="IZ126" s="28"/>
      <c r="JA126" s="28"/>
      <c r="JB126" s="28"/>
      <c r="JC126" s="28"/>
      <c r="JD126" s="28"/>
      <c r="JE126" s="28"/>
      <c r="JF126" s="28"/>
      <c r="JG126" s="28"/>
      <c r="JH126" s="28"/>
      <c r="JI126" s="28"/>
      <c r="JJ126" s="28"/>
      <c r="JK126" s="28"/>
      <c r="JL126" s="28"/>
      <c r="JM126" s="28"/>
      <c r="JN126" s="28"/>
      <c r="JO126" s="28"/>
      <c r="JP126" s="28"/>
      <c r="JQ126" s="28"/>
      <c r="JR126" s="28"/>
      <c r="JS126" s="28"/>
      <c r="JT126" s="28"/>
      <c r="JU126" s="28"/>
      <c r="JV126" s="28"/>
      <c r="JW126" s="28"/>
      <c r="JX126" s="28"/>
      <c r="JY126" s="28"/>
      <c r="JZ126" s="28"/>
      <c r="KA126" s="28"/>
      <c r="KB126" s="28"/>
      <c r="KC126" s="28"/>
      <c r="KD126" s="28"/>
      <c r="KE126" s="28"/>
      <c r="KF126" s="28"/>
      <c r="KG126" s="28"/>
      <c r="KH126" s="28"/>
      <c r="KI126" s="28"/>
      <c r="KJ126" s="28"/>
      <c r="KK126" s="28"/>
      <c r="KL126" s="28"/>
      <c r="KM126" s="28"/>
      <c r="KN126" s="28"/>
      <c r="KO126" s="28"/>
      <c r="KP126" s="28"/>
      <c r="KQ126" s="28"/>
      <c r="KR126" s="28"/>
      <c r="KS126" s="28"/>
      <c r="KT126" s="28"/>
      <c r="KU126" s="28"/>
      <c r="KV126" s="28"/>
      <c r="KW126" s="28"/>
      <c r="KX126" s="28"/>
      <c r="KY126" s="28"/>
      <c r="KZ126" s="28"/>
      <c r="LA126" s="28"/>
      <c r="LB126" s="28"/>
      <c r="LC126" s="28"/>
      <c r="LD126" s="28"/>
      <c r="LE126" s="28"/>
      <c r="LF126" s="28"/>
      <c r="LG126" s="28"/>
      <c r="LH126" s="28"/>
      <c r="LI126" s="28"/>
      <c r="LJ126" s="28"/>
      <c r="LK126" s="28"/>
      <c r="LL126" s="28"/>
      <c r="LM126" s="28"/>
      <c r="LN126" s="28"/>
      <c r="LO126" s="28"/>
      <c r="LP126" s="28"/>
      <c r="LQ126" s="28"/>
      <c r="LR126" s="28"/>
      <c r="LS126" s="28"/>
      <c r="LT126" s="28"/>
      <c r="LU126" s="28"/>
      <c r="LV126" s="28"/>
      <c r="LW126" s="28"/>
      <c r="LX126" s="28"/>
      <c r="LY126" s="28"/>
      <c r="LZ126" s="28"/>
      <c r="MA126" s="28"/>
      <c r="MB126" s="28"/>
      <c r="MC126" s="28"/>
      <c r="MD126" s="28"/>
      <c r="ME126" s="28"/>
      <c r="MF126" s="28"/>
      <c r="MG126" s="28"/>
      <c r="MH126" s="28"/>
      <c r="MI126" s="28"/>
      <c r="MJ126" s="28"/>
      <c r="MK126" s="28"/>
      <c r="ML126" s="28"/>
      <c r="MM126" s="28"/>
      <c r="MN126" s="28"/>
      <c r="MO126" s="28"/>
      <c r="MP126" s="28"/>
      <c r="MQ126" s="28"/>
      <c r="MR126" s="28"/>
      <c r="MS126" s="28"/>
      <c r="MT126" s="28"/>
      <c r="MU126" s="28"/>
      <c r="MV126" s="28"/>
      <c r="MW126" s="28"/>
      <c r="MX126" s="28"/>
      <c r="MY126" s="28"/>
      <c r="MZ126" s="28"/>
      <c r="NA126" s="28"/>
      <c r="NB126" s="28"/>
      <c r="NC126" s="28"/>
      <c r="ND126" s="28"/>
      <c r="NE126" s="28"/>
      <c r="NF126" s="28"/>
      <c r="NG126" s="28"/>
      <c r="NH126" s="28"/>
      <c r="NI126" s="28"/>
      <c r="NJ126" s="28"/>
      <c r="NK126" s="28"/>
      <c r="NL126" s="28"/>
      <c r="NM126" s="28"/>
      <c r="NN126" s="28"/>
      <c r="NO126" s="28"/>
      <c r="NP126" s="28"/>
      <c r="NQ126" s="28"/>
      <c r="NR126" s="28"/>
      <c r="NS126" s="28"/>
      <c r="NT126" s="28"/>
      <c r="NU126" s="28"/>
      <c r="NV126" s="28"/>
      <c r="NW126" s="28"/>
      <c r="NX126" s="28"/>
      <c r="NY126" s="28"/>
      <c r="NZ126" s="28"/>
      <c r="OA126" s="28"/>
      <c r="OB126" s="28"/>
      <c r="OC126" s="28"/>
      <c r="OD126" s="28"/>
      <c r="OE126" s="28"/>
      <c r="OF126" s="28"/>
      <c r="OG126" s="28"/>
      <c r="OH126" s="28"/>
      <c r="OI126" s="28"/>
      <c r="OJ126" s="28"/>
      <c r="OK126" s="28"/>
      <c r="OL126" s="28"/>
      <c r="OM126" s="28"/>
      <c r="ON126" s="28"/>
      <c r="OO126" s="28"/>
      <c r="OP126" s="28"/>
      <c r="OQ126" s="28"/>
      <c r="OR126" s="28"/>
      <c r="OS126" s="28"/>
      <c r="OT126" s="28"/>
      <c r="OU126" s="28"/>
      <c r="OV126" s="28"/>
      <c r="OW126" s="28"/>
      <c r="OX126" s="28"/>
      <c r="OY126" s="28"/>
      <c r="OZ126" s="28"/>
      <c r="PA126" s="28"/>
      <c r="PB126" s="28"/>
      <c r="PC126" s="28"/>
      <c r="PD126" s="28"/>
      <c r="PE126" s="28"/>
      <c r="PF126" s="28"/>
      <c r="PG126" s="28"/>
      <c r="PH126" s="28"/>
      <c r="PI126" s="28"/>
      <c r="PJ126" s="28"/>
      <c r="PK126" s="28"/>
      <c r="PL126" s="28"/>
      <c r="PM126" s="28"/>
      <c r="PN126" s="28"/>
      <c r="PO126" s="28"/>
      <c r="PP126" s="28"/>
      <c r="PQ126" s="28"/>
      <c r="PR126" s="28"/>
      <c r="PS126" s="28"/>
      <c r="PT126" s="28"/>
      <c r="PU126" s="28"/>
      <c r="PV126" s="28"/>
      <c r="PW126" s="28"/>
      <c r="PX126" s="28"/>
      <c r="PY126" s="28"/>
      <c r="PZ126" s="28"/>
      <c r="QA126" s="28"/>
      <c r="QB126" s="28"/>
      <c r="QC126" s="28"/>
      <c r="QD126" s="28"/>
      <c r="QE126" s="28"/>
      <c r="QF126" s="28"/>
      <c r="QG126" s="28"/>
      <c r="QH126" s="28"/>
      <c r="QI126" s="28"/>
      <c r="QJ126" s="28"/>
      <c r="QK126" s="28"/>
      <c r="QL126" s="28"/>
      <c r="QM126" s="28"/>
      <c r="QN126" s="28"/>
      <c r="QO126" s="28"/>
      <c r="QP126" s="28"/>
      <c r="QQ126" s="28"/>
      <c r="QR126" s="28"/>
      <c r="QS126" s="28"/>
      <c r="QT126" s="28"/>
      <c r="QU126" s="28"/>
      <c r="QV126" s="28"/>
      <c r="QW126" s="28"/>
      <c r="QX126" s="28"/>
      <c r="QY126" s="28"/>
      <c r="QZ126" s="28"/>
      <c r="RA126" s="28"/>
      <c r="RB126" s="28"/>
      <c r="RC126" s="28"/>
      <c r="RD126" s="28"/>
      <c r="RE126" s="28"/>
      <c r="RF126" s="28"/>
      <c r="RG126" s="28"/>
      <c r="RH126" s="28"/>
      <c r="RI126" s="28"/>
      <c r="RJ126" s="28"/>
      <c r="RK126" s="28"/>
      <c r="RL126" s="28"/>
      <c r="RM126" s="28"/>
      <c r="RN126" s="28"/>
      <c r="RO126" s="28"/>
      <c r="RP126" s="28"/>
      <c r="RQ126" s="28"/>
      <c r="RR126" s="28"/>
      <c r="RS126" s="28"/>
      <c r="RT126" s="28"/>
      <c r="RU126" s="28"/>
      <c r="RV126" s="28"/>
      <c r="RW126" s="28"/>
      <c r="RX126" s="28"/>
      <c r="RY126" s="28"/>
      <c r="RZ126" s="28"/>
      <c r="SA126" s="28"/>
      <c r="SB126" s="28"/>
      <c r="SC126" s="28"/>
      <c r="SD126" s="28"/>
      <c r="SE126" s="28"/>
      <c r="SF126" s="28"/>
      <c r="SG126" s="28"/>
      <c r="SH126" s="28"/>
      <c r="SI126" s="28"/>
      <c r="SJ126" s="28"/>
      <c r="SK126" s="28"/>
      <c r="SL126" s="28"/>
      <c r="SM126" s="28"/>
      <c r="SN126" s="28"/>
      <c r="SO126" s="28"/>
      <c r="SP126" s="28"/>
      <c r="SQ126" s="28"/>
      <c r="SR126" s="28"/>
      <c r="SS126" s="28"/>
      <c r="ST126" s="28"/>
      <c r="SU126" s="28"/>
      <c r="SV126" s="28"/>
      <c r="SW126" s="28"/>
      <c r="SX126" s="28"/>
      <c r="SY126" s="28"/>
      <c r="SZ126" s="28"/>
      <c r="TA126" s="28"/>
      <c r="TB126" s="28"/>
      <c r="TC126" s="28"/>
      <c r="TD126" s="28"/>
      <c r="TE126" s="28"/>
      <c r="TF126" s="28"/>
      <c r="TG126" s="28"/>
      <c r="TH126" s="28"/>
      <c r="TI126" s="28"/>
      <c r="TJ126" s="28"/>
      <c r="TK126" s="28"/>
      <c r="TL126" s="28"/>
      <c r="TM126" s="28"/>
      <c r="TN126" s="28"/>
      <c r="TO126" s="28"/>
      <c r="TP126" s="28"/>
      <c r="TQ126" s="28"/>
      <c r="TR126" s="28"/>
      <c r="TS126" s="28"/>
      <c r="TT126" s="28"/>
      <c r="TU126" s="28"/>
      <c r="TV126" s="28"/>
      <c r="TW126" s="28"/>
      <c r="TX126" s="28"/>
      <c r="TY126" s="28"/>
      <c r="TZ126" s="28"/>
      <c r="UA126" s="28"/>
      <c r="UB126" s="28"/>
      <c r="UC126" s="28"/>
      <c r="UD126" s="28"/>
      <c r="UE126" s="28"/>
      <c r="UF126" s="28"/>
      <c r="UG126" s="28"/>
      <c r="UH126" s="28"/>
      <c r="UI126" s="28"/>
      <c r="UJ126" s="28"/>
      <c r="UK126" s="28"/>
      <c r="UL126" s="28"/>
      <c r="UM126" s="28"/>
      <c r="UN126" s="28"/>
      <c r="UO126" s="28"/>
      <c r="UP126" s="28"/>
      <c r="UQ126" s="28"/>
      <c r="UR126" s="28"/>
      <c r="US126" s="28"/>
      <c r="UT126" s="28"/>
      <c r="UU126" s="28"/>
      <c r="UV126" s="28"/>
      <c r="UW126" s="28"/>
      <c r="UX126" s="28"/>
      <c r="UY126" s="28"/>
      <c r="UZ126" s="28"/>
      <c r="VA126" s="28"/>
      <c r="VB126" s="28"/>
      <c r="VC126" s="28"/>
      <c r="VD126" s="28"/>
      <c r="VE126" s="28"/>
      <c r="VF126" s="28"/>
      <c r="VG126" s="28"/>
      <c r="VH126" s="28"/>
      <c r="VI126" s="28"/>
      <c r="VJ126" s="28"/>
      <c r="VK126" s="28"/>
      <c r="VL126" s="28"/>
      <c r="VM126" s="28"/>
      <c r="VN126" s="28"/>
      <c r="VO126" s="28"/>
      <c r="VP126" s="28"/>
      <c r="VQ126" s="28"/>
      <c r="VR126" s="28"/>
      <c r="VS126" s="28"/>
      <c r="VT126" s="28"/>
      <c r="VU126" s="28"/>
      <c r="VV126" s="28"/>
      <c r="VW126" s="28"/>
      <c r="VX126" s="28"/>
      <c r="VY126" s="28"/>
      <c r="VZ126" s="28"/>
      <c r="WA126" s="28"/>
      <c r="WB126" s="28"/>
      <c r="WC126" s="28"/>
      <c r="WD126" s="28"/>
      <c r="WE126" s="28"/>
      <c r="WF126" s="28"/>
      <c r="WG126" s="28"/>
      <c r="WH126" s="28"/>
      <c r="WI126" s="28"/>
      <c r="WJ126" s="28"/>
      <c r="WK126" s="28"/>
      <c r="WL126" s="28"/>
      <c r="WM126" s="28"/>
      <c r="WN126" s="28"/>
      <c r="WO126" s="28"/>
      <c r="WP126" s="28"/>
      <c r="WQ126" s="28"/>
      <c r="WR126" s="28"/>
      <c r="WS126" s="28"/>
      <c r="WT126" s="28"/>
      <c r="WU126" s="28"/>
      <c r="WV126" s="28"/>
      <c r="WW126" s="28"/>
      <c r="WX126" s="28"/>
      <c r="WY126" s="28"/>
      <c r="WZ126" s="28"/>
      <c r="XA126" s="28"/>
      <c r="XB126" s="28"/>
      <c r="XC126" s="28"/>
      <c r="XD126" s="28"/>
      <c r="XE126" s="28"/>
      <c r="XF126" s="28"/>
      <c r="XG126" s="28"/>
      <c r="XH126" s="28"/>
      <c r="XI126" s="28"/>
      <c r="XJ126" s="28"/>
      <c r="XK126" s="28"/>
      <c r="XL126" s="28"/>
      <c r="XM126" s="28"/>
      <c r="XN126" s="28"/>
      <c r="XO126" s="28"/>
      <c r="XP126" s="28"/>
      <c r="XQ126" s="28"/>
      <c r="XR126" s="28"/>
      <c r="XS126" s="28"/>
      <c r="XT126" s="28"/>
      <c r="XU126" s="28"/>
      <c r="XV126" s="28"/>
      <c r="XW126" s="28"/>
      <c r="XX126" s="28"/>
      <c r="XY126" s="28"/>
      <c r="XZ126" s="28"/>
      <c r="YA126" s="28"/>
      <c r="YB126" s="28"/>
      <c r="YC126" s="28"/>
      <c r="YD126" s="28"/>
      <c r="YE126" s="28"/>
      <c r="YF126" s="28"/>
      <c r="YG126" s="28"/>
      <c r="YH126" s="28"/>
      <c r="YI126" s="28"/>
      <c r="YJ126" s="28"/>
      <c r="YK126" s="28"/>
      <c r="YL126" s="28"/>
      <c r="YM126" s="28"/>
      <c r="YN126" s="28"/>
      <c r="YO126" s="28"/>
      <c r="YP126" s="28"/>
      <c r="YQ126" s="28"/>
      <c r="YR126" s="28"/>
      <c r="YS126" s="28"/>
      <c r="YT126" s="28"/>
      <c r="YU126" s="28"/>
      <c r="YV126" s="28"/>
      <c r="YW126" s="28"/>
      <c r="YX126" s="28"/>
      <c r="YY126" s="28"/>
      <c r="YZ126" s="28"/>
      <c r="ZA126" s="28"/>
      <c r="ZB126" s="28"/>
      <c r="ZC126" s="28"/>
      <c r="ZD126" s="28"/>
      <c r="ZE126" s="28"/>
      <c r="ZF126" s="28"/>
      <c r="ZG126" s="28"/>
      <c r="ZH126" s="28"/>
      <c r="ZI126" s="28"/>
      <c r="ZJ126" s="28"/>
      <c r="ZK126" s="28"/>
      <c r="ZL126" s="28"/>
      <c r="ZM126" s="28"/>
      <c r="ZN126" s="28"/>
      <c r="ZO126" s="28"/>
      <c r="ZP126" s="28"/>
      <c r="ZQ126" s="28"/>
      <c r="ZR126" s="28"/>
      <c r="ZS126" s="28"/>
      <c r="ZT126" s="28"/>
      <c r="ZU126" s="28"/>
      <c r="ZV126" s="28"/>
      <c r="ZW126" s="28"/>
      <c r="ZX126" s="28"/>
      <c r="ZY126" s="28"/>
      <c r="ZZ126" s="28"/>
      <c r="AAA126" s="28"/>
      <c r="AAB126" s="28"/>
      <c r="AAC126" s="28"/>
      <c r="AAD126" s="28"/>
      <c r="AAE126" s="28"/>
      <c r="AAF126" s="28"/>
      <c r="AAG126" s="28"/>
      <c r="AAH126" s="28"/>
      <c r="AAI126" s="28"/>
      <c r="AAJ126" s="28"/>
      <c r="AAK126" s="28"/>
      <c r="AAL126" s="28"/>
      <c r="AAM126" s="28"/>
      <c r="AAN126" s="28"/>
      <c r="AAO126" s="28"/>
      <c r="AAP126" s="28"/>
      <c r="AAQ126" s="28"/>
      <c r="AAR126" s="28"/>
      <c r="AAS126" s="28"/>
      <c r="AAT126" s="28"/>
      <c r="AAU126" s="28"/>
      <c r="AAV126" s="28"/>
      <c r="AAW126" s="28"/>
      <c r="AAX126" s="28"/>
      <c r="AAY126" s="28"/>
      <c r="AAZ126" s="28"/>
      <c r="ABA126" s="28"/>
      <c r="ABB126" s="28"/>
      <c r="ABC126" s="28"/>
      <c r="ABD126" s="28"/>
      <c r="ABE126" s="28"/>
      <c r="ABF126" s="28"/>
      <c r="ABG126" s="28"/>
      <c r="ABH126" s="28"/>
      <c r="ABI126" s="28"/>
      <c r="ABJ126" s="28"/>
      <c r="ABK126" s="28"/>
      <c r="ABL126" s="28"/>
      <c r="ABM126" s="28"/>
      <c r="ABN126" s="28"/>
      <c r="ABO126" s="28"/>
      <c r="ABP126" s="28"/>
      <c r="ABQ126" s="28"/>
      <c r="ABR126" s="28"/>
      <c r="ABS126" s="28"/>
      <c r="ABT126" s="28"/>
      <c r="ABU126" s="28"/>
      <c r="ABV126" s="28"/>
      <c r="ABW126" s="28"/>
      <c r="ABX126" s="28"/>
      <c r="ABY126" s="28"/>
      <c r="ABZ126" s="28"/>
      <c r="ACA126" s="28"/>
      <c r="ACB126" s="28"/>
      <c r="ACC126" s="28"/>
      <c r="ACD126" s="28"/>
      <c r="ACE126" s="28"/>
      <c r="ACF126" s="28"/>
      <c r="ACG126" s="28"/>
      <c r="ACH126" s="28"/>
      <c r="ACI126" s="28"/>
      <c r="ACJ126" s="28"/>
      <c r="ACK126" s="28"/>
      <c r="ACL126" s="28"/>
      <c r="ACM126" s="28"/>
      <c r="ACN126" s="28"/>
      <c r="ACO126" s="28"/>
      <c r="ACP126" s="28"/>
      <c r="ACQ126" s="28"/>
      <c r="ACR126" s="28"/>
      <c r="ACS126" s="28"/>
      <c r="ACT126" s="28"/>
      <c r="ACU126" s="28"/>
      <c r="ACV126" s="28"/>
      <c r="ACW126" s="28"/>
      <c r="ACX126" s="28"/>
      <c r="ACY126" s="28"/>
      <c r="ACZ126" s="28"/>
      <c r="ADA126" s="28"/>
      <c r="ADB126" s="28"/>
      <c r="ADC126" s="28"/>
      <c r="ADD126" s="28"/>
      <c r="ADE126" s="28"/>
      <c r="ADF126" s="28"/>
      <c r="ADG126" s="28"/>
      <c r="ADH126" s="28"/>
      <c r="ADI126" s="28"/>
      <c r="ADJ126" s="28"/>
      <c r="ADK126" s="28"/>
      <c r="ADL126" s="28"/>
      <c r="ADM126" s="28"/>
      <c r="ADN126" s="28"/>
      <c r="ADO126" s="28"/>
      <c r="ADP126" s="28"/>
      <c r="ADQ126" s="28"/>
      <c r="ADR126" s="28"/>
      <c r="ADS126" s="28"/>
      <c r="ADT126" s="28"/>
      <c r="ADU126" s="28"/>
      <c r="ADV126" s="28"/>
      <c r="ADW126" s="28"/>
      <c r="ADX126" s="28"/>
      <c r="ADY126" s="28"/>
      <c r="ADZ126" s="28"/>
      <c r="AEA126" s="28"/>
      <c r="AEB126" s="28"/>
      <c r="AEC126" s="28"/>
      <c r="AED126" s="28"/>
      <c r="AEE126" s="28"/>
      <c r="AEF126" s="28"/>
      <c r="AEG126" s="28"/>
      <c r="AEH126" s="28"/>
      <c r="AEI126" s="28"/>
      <c r="AEJ126" s="28"/>
      <c r="AEK126" s="28"/>
      <c r="AEL126" s="28"/>
      <c r="AEM126" s="28"/>
      <c r="AEN126" s="28"/>
      <c r="AEO126" s="28"/>
      <c r="AEP126" s="28"/>
      <c r="AEQ126" s="28"/>
      <c r="AER126" s="28"/>
      <c r="AES126" s="28"/>
      <c r="AET126" s="28"/>
      <c r="AEU126" s="28"/>
      <c r="AEV126" s="28"/>
      <c r="AEW126" s="28"/>
      <c r="AEX126" s="28"/>
      <c r="AEY126" s="28"/>
      <c r="AEZ126" s="28"/>
      <c r="AFA126" s="28"/>
      <c r="AFB126" s="28"/>
      <c r="AFC126" s="28"/>
      <c r="AFD126" s="28"/>
      <c r="AFE126" s="28"/>
      <c r="AFF126" s="28"/>
      <c r="AFG126" s="28"/>
      <c r="AFH126" s="28"/>
      <c r="AFI126" s="28"/>
      <c r="AFJ126" s="28"/>
      <c r="AFK126" s="28"/>
      <c r="AFL126" s="28"/>
      <c r="AFM126" s="28"/>
      <c r="AFN126" s="28"/>
      <c r="AFO126" s="28"/>
    </row>
    <row r="127" spans="1:847" s="28" customFormat="1" ht="31.05" customHeight="1">
      <c r="A127" s="450"/>
      <c r="B127" s="35"/>
      <c r="C127" s="474" t="s">
        <v>187</v>
      </c>
      <c r="D127" s="350"/>
      <c r="E127" s="452" t="b">
        <v>0</v>
      </c>
      <c r="F127" s="453">
        <f t="shared" si="35"/>
        <v>0</v>
      </c>
      <c r="G127" s="453">
        <f t="shared" si="36"/>
        <v>0</v>
      </c>
      <c r="H127" s="354" t="s">
        <v>453</v>
      </c>
      <c r="I127" s="560">
        <v>100</v>
      </c>
      <c r="J127" s="467" t="s">
        <v>334</v>
      </c>
      <c r="K127" s="514">
        <f t="shared" si="37"/>
        <v>0</v>
      </c>
      <c r="L127" s="422" t="str">
        <f t="shared" si="38"/>
        <v/>
      </c>
      <c r="M127" s="335">
        <v>-164</v>
      </c>
      <c r="N127" s="246" t="s">
        <v>138</v>
      </c>
      <c r="O127" s="246">
        <f>(G122*0.00687*G127)*M127</f>
        <v>0</v>
      </c>
      <c r="P127" s="245" t="s">
        <v>188</v>
      </c>
      <c r="Q127" s="246">
        <v>-173.1</v>
      </c>
      <c r="R127" s="246" t="s">
        <v>138</v>
      </c>
      <c r="S127" s="246">
        <f>(G122*0.00687*G127)*Q127</f>
        <v>0</v>
      </c>
      <c r="T127" s="246" t="s">
        <v>189</v>
      </c>
      <c r="U127" s="246">
        <v>-255.9</v>
      </c>
      <c r="V127" s="246" t="s">
        <v>138</v>
      </c>
      <c r="W127" s="246">
        <f>(G122*0.00687*G127)*U127</f>
        <v>0</v>
      </c>
      <c r="X127" s="246" t="s">
        <v>190</v>
      </c>
      <c r="Y127" s="256">
        <f>AVERAGE(O127,S127,W127)</f>
        <v>0</v>
      </c>
      <c r="Z127" s="246"/>
      <c r="AA127" s="291">
        <f t="shared" si="39"/>
        <v>0</v>
      </c>
    </row>
    <row r="128" spans="1:847" s="6" customFormat="1" ht="31.05" customHeight="1">
      <c r="A128" s="457"/>
      <c r="B128" s="44"/>
      <c r="C128" s="472" t="s">
        <v>316</v>
      </c>
      <c r="D128" s="349"/>
      <c r="E128" s="473" t="b">
        <v>0</v>
      </c>
      <c r="F128" s="461">
        <f t="shared" si="35"/>
        <v>0</v>
      </c>
      <c r="G128" s="461">
        <f t="shared" si="36"/>
        <v>0</v>
      </c>
      <c r="H128" s="44" t="s">
        <v>453</v>
      </c>
      <c r="I128" s="560">
        <v>100</v>
      </c>
      <c r="J128" s="468" t="s">
        <v>334</v>
      </c>
      <c r="K128" s="463">
        <f t="shared" si="37"/>
        <v>0</v>
      </c>
      <c r="L128" s="464" t="str">
        <f t="shared" si="38"/>
        <v/>
      </c>
      <c r="M128" s="337">
        <v>2.3199999999999998</v>
      </c>
      <c r="N128" s="256" t="s">
        <v>142</v>
      </c>
      <c r="O128" s="256">
        <f>(G122/5.68)*M128*G128</f>
        <v>0</v>
      </c>
      <c r="P128" s="257" t="s">
        <v>317</v>
      </c>
      <c r="Q128" s="256"/>
      <c r="R128" s="256"/>
      <c r="S128" s="256"/>
      <c r="T128" s="256"/>
      <c r="U128" s="256"/>
      <c r="V128" s="256"/>
      <c r="W128" s="256"/>
      <c r="X128" s="256"/>
      <c r="Y128" s="256">
        <f>AVERAGE(O128,S128,W128)</f>
        <v>0</v>
      </c>
      <c r="Z128" s="256"/>
      <c r="AA128" s="296">
        <f t="shared" si="39"/>
        <v>0</v>
      </c>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c r="IV128" s="28"/>
      <c r="IW128" s="28"/>
      <c r="IX128" s="28"/>
      <c r="IY128" s="28"/>
      <c r="IZ128" s="28"/>
      <c r="JA128" s="28"/>
      <c r="JB128" s="28"/>
      <c r="JC128" s="28"/>
      <c r="JD128" s="28"/>
      <c r="JE128" s="28"/>
      <c r="JF128" s="28"/>
      <c r="JG128" s="28"/>
      <c r="JH128" s="28"/>
      <c r="JI128" s="28"/>
      <c r="JJ128" s="28"/>
      <c r="JK128" s="28"/>
      <c r="JL128" s="28"/>
      <c r="JM128" s="28"/>
      <c r="JN128" s="28"/>
      <c r="JO128" s="28"/>
      <c r="JP128" s="28"/>
      <c r="JQ128" s="28"/>
      <c r="JR128" s="28"/>
      <c r="JS128" s="28"/>
      <c r="JT128" s="28"/>
      <c r="JU128" s="28"/>
      <c r="JV128" s="28"/>
      <c r="JW128" s="28"/>
      <c r="JX128" s="28"/>
      <c r="JY128" s="28"/>
      <c r="JZ128" s="28"/>
      <c r="KA128" s="28"/>
      <c r="KB128" s="28"/>
      <c r="KC128" s="28"/>
      <c r="KD128" s="28"/>
      <c r="KE128" s="28"/>
      <c r="KF128" s="28"/>
      <c r="KG128" s="28"/>
      <c r="KH128" s="28"/>
      <c r="KI128" s="28"/>
      <c r="KJ128" s="28"/>
      <c r="KK128" s="28"/>
      <c r="KL128" s="28"/>
      <c r="KM128" s="28"/>
      <c r="KN128" s="28"/>
      <c r="KO128" s="28"/>
      <c r="KP128" s="28"/>
      <c r="KQ128" s="28"/>
      <c r="KR128" s="28"/>
      <c r="KS128" s="28"/>
      <c r="KT128" s="28"/>
      <c r="KU128" s="28"/>
      <c r="KV128" s="28"/>
      <c r="KW128" s="28"/>
      <c r="KX128" s="28"/>
      <c r="KY128" s="28"/>
      <c r="KZ128" s="28"/>
      <c r="LA128" s="28"/>
      <c r="LB128" s="28"/>
      <c r="LC128" s="28"/>
      <c r="LD128" s="28"/>
      <c r="LE128" s="28"/>
      <c r="LF128" s="28"/>
      <c r="LG128" s="28"/>
      <c r="LH128" s="28"/>
      <c r="LI128" s="28"/>
      <c r="LJ128" s="28"/>
      <c r="LK128" s="28"/>
      <c r="LL128" s="28"/>
      <c r="LM128" s="28"/>
      <c r="LN128" s="28"/>
      <c r="LO128" s="28"/>
      <c r="LP128" s="28"/>
      <c r="LQ128" s="28"/>
      <c r="LR128" s="28"/>
      <c r="LS128" s="28"/>
      <c r="LT128" s="28"/>
      <c r="LU128" s="28"/>
      <c r="LV128" s="28"/>
      <c r="LW128" s="28"/>
      <c r="LX128" s="28"/>
      <c r="LY128" s="28"/>
      <c r="LZ128" s="28"/>
      <c r="MA128" s="28"/>
      <c r="MB128" s="28"/>
      <c r="MC128" s="28"/>
      <c r="MD128" s="28"/>
      <c r="ME128" s="28"/>
      <c r="MF128" s="28"/>
      <c r="MG128" s="28"/>
      <c r="MH128" s="28"/>
      <c r="MI128" s="28"/>
      <c r="MJ128" s="28"/>
      <c r="MK128" s="28"/>
      <c r="ML128" s="28"/>
      <c r="MM128" s="28"/>
      <c r="MN128" s="28"/>
      <c r="MO128" s="28"/>
      <c r="MP128" s="28"/>
      <c r="MQ128" s="28"/>
      <c r="MR128" s="28"/>
      <c r="MS128" s="28"/>
      <c r="MT128" s="28"/>
      <c r="MU128" s="28"/>
      <c r="MV128" s="28"/>
      <c r="MW128" s="28"/>
      <c r="MX128" s="28"/>
      <c r="MY128" s="28"/>
      <c r="MZ128" s="28"/>
      <c r="NA128" s="28"/>
      <c r="NB128" s="28"/>
      <c r="NC128" s="28"/>
      <c r="ND128" s="28"/>
      <c r="NE128" s="28"/>
      <c r="NF128" s="28"/>
      <c r="NG128" s="28"/>
      <c r="NH128" s="28"/>
      <c r="NI128" s="28"/>
      <c r="NJ128" s="28"/>
      <c r="NK128" s="28"/>
      <c r="NL128" s="28"/>
      <c r="NM128" s="28"/>
      <c r="NN128" s="28"/>
      <c r="NO128" s="28"/>
      <c r="NP128" s="28"/>
      <c r="NQ128" s="28"/>
      <c r="NR128" s="28"/>
      <c r="NS128" s="28"/>
      <c r="NT128" s="28"/>
      <c r="NU128" s="28"/>
      <c r="NV128" s="28"/>
      <c r="NW128" s="28"/>
      <c r="NX128" s="28"/>
      <c r="NY128" s="28"/>
      <c r="NZ128" s="28"/>
      <c r="OA128" s="28"/>
      <c r="OB128" s="28"/>
      <c r="OC128" s="28"/>
      <c r="OD128" s="28"/>
      <c r="OE128" s="28"/>
      <c r="OF128" s="28"/>
      <c r="OG128" s="28"/>
      <c r="OH128" s="28"/>
      <c r="OI128" s="28"/>
      <c r="OJ128" s="28"/>
      <c r="OK128" s="28"/>
      <c r="OL128" s="28"/>
      <c r="OM128" s="28"/>
      <c r="ON128" s="28"/>
      <c r="OO128" s="28"/>
      <c r="OP128" s="28"/>
      <c r="OQ128" s="28"/>
      <c r="OR128" s="28"/>
      <c r="OS128" s="28"/>
      <c r="OT128" s="28"/>
      <c r="OU128" s="28"/>
      <c r="OV128" s="28"/>
      <c r="OW128" s="28"/>
      <c r="OX128" s="28"/>
      <c r="OY128" s="28"/>
      <c r="OZ128" s="28"/>
      <c r="PA128" s="28"/>
      <c r="PB128" s="28"/>
      <c r="PC128" s="28"/>
      <c r="PD128" s="28"/>
      <c r="PE128" s="28"/>
      <c r="PF128" s="28"/>
      <c r="PG128" s="28"/>
      <c r="PH128" s="28"/>
      <c r="PI128" s="28"/>
      <c r="PJ128" s="28"/>
      <c r="PK128" s="28"/>
      <c r="PL128" s="28"/>
      <c r="PM128" s="28"/>
      <c r="PN128" s="28"/>
      <c r="PO128" s="28"/>
      <c r="PP128" s="28"/>
      <c r="PQ128" s="28"/>
      <c r="PR128" s="28"/>
      <c r="PS128" s="28"/>
      <c r="PT128" s="28"/>
      <c r="PU128" s="28"/>
      <c r="PV128" s="28"/>
      <c r="PW128" s="28"/>
      <c r="PX128" s="28"/>
      <c r="PY128" s="28"/>
      <c r="PZ128" s="28"/>
      <c r="QA128" s="28"/>
      <c r="QB128" s="28"/>
      <c r="QC128" s="28"/>
      <c r="QD128" s="28"/>
      <c r="QE128" s="28"/>
      <c r="QF128" s="28"/>
      <c r="QG128" s="28"/>
      <c r="QH128" s="28"/>
      <c r="QI128" s="28"/>
      <c r="QJ128" s="28"/>
      <c r="QK128" s="28"/>
      <c r="QL128" s="28"/>
      <c r="QM128" s="28"/>
      <c r="QN128" s="28"/>
      <c r="QO128" s="28"/>
      <c r="QP128" s="28"/>
      <c r="QQ128" s="28"/>
      <c r="QR128" s="28"/>
      <c r="QS128" s="28"/>
      <c r="QT128" s="28"/>
      <c r="QU128" s="28"/>
      <c r="QV128" s="28"/>
      <c r="QW128" s="28"/>
      <c r="QX128" s="28"/>
      <c r="QY128" s="28"/>
      <c r="QZ128" s="28"/>
      <c r="RA128" s="28"/>
      <c r="RB128" s="28"/>
      <c r="RC128" s="28"/>
      <c r="RD128" s="28"/>
      <c r="RE128" s="28"/>
      <c r="RF128" s="28"/>
      <c r="RG128" s="28"/>
      <c r="RH128" s="28"/>
      <c r="RI128" s="28"/>
      <c r="RJ128" s="28"/>
      <c r="RK128" s="28"/>
      <c r="RL128" s="28"/>
      <c r="RM128" s="28"/>
      <c r="RN128" s="28"/>
      <c r="RO128" s="28"/>
      <c r="RP128" s="28"/>
      <c r="RQ128" s="28"/>
      <c r="RR128" s="28"/>
      <c r="RS128" s="28"/>
      <c r="RT128" s="28"/>
      <c r="RU128" s="28"/>
      <c r="RV128" s="28"/>
      <c r="RW128" s="28"/>
      <c r="RX128" s="28"/>
      <c r="RY128" s="28"/>
      <c r="RZ128" s="28"/>
      <c r="SA128" s="28"/>
      <c r="SB128" s="28"/>
      <c r="SC128" s="28"/>
      <c r="SD128" s="28"/>
      <c r="SE128" s="28"/>
      <c r="SF128" s="28"/>
      <c r="SG128" s="28"/>
      <c r="SH128" s="28"/>
      <c r="SI128" s="28"/>
      <c r="SJ128" s="28"/>
      <c r="SK128" s="28"/>
      <c r="SL128" s="28"/>
      <c r="SM128" s="28"/>
      <c r="SN128" s="28"/>
      <c r="SO128" s="28"/>
      <c r="SP128" s="28"/>
      <c r="SQ128" s="28"/>
      <c r="SR128" s="28"/>
      <c r="SS128" s="28"/>
      <c r="ST128" s="28"/>
      <c r="SU128" s="28"/>
      <c r="SV128" s="28"/>
      <c r="SW128" s="28"/>
      <c r="SX128" s="28"/>
      <c r="SY128" s="28"/>
      <c r="SZ128" s="28"/>
      <c r="TA128" s="28"/>
      <c r="TB128" s="28"/>
      <c r="TC128" s="28"/>
      <c r="TD128" s="28"/>
      <c r="TE128" s="28"/>
      <c r="TF128" s="28"/>
      <c r="TG128" s="28"/>
      <c r="TH128" s="28"/>
      <c r="TI128" s="28"/>
      <c r="TJ128" s="28"/>
      <c r="TK128" s="28"/>
      <c r="TL128" s="28"/>
      <c r="TM128" s="28"/>
      <c r="TN128" s="28"/>
      <c r="TO128" s="28"/>
      <c r="TP128" s="28"/>
      <c r="TQ128" s="28"/>
      <c r="TR128" s="28"/>
      <c r="TS128" s="28"/>
      <c r="TT128" s="28"/>
      <c r="TU128" s="28"/>
      <c r="TV128" s="28"/>
      <c r="TW128" s="28"/>
      <c r="TX128" s="28"/>
      <c r="TY128" s="28"/>
      <c r="TZ128" s="28"/>
      <c r="UA128" s="28"/>
      <c r="UB128" s="28"/>
      <c r="UC128" s="28"/>
      <c r="UD128" s="28"/>
      <c r="UE128" s="28"/>
      <c r="UF128" s="28"/>
      <c r="UG128" s="28"/>
      <c r="UH128" s="28"/>
      <c r="UI128" s="28"/>
      <c r="UJ128" s="28"/>
      <c r="UK128" s="28"/>
      <c r="UL128" s="28"/>
      <c r="UM128" s="28"/>
      <c r="UN128" s="28"/>
      <c r="UO128" s="28"/>
      <c r="UP128" s="28"/>
      <c r="UQ128" s="28"/>
      <c r="UR128" s="28"/>
      <c r="US128" s="28"/>
      <c r="UT128" s="28"/>
      <c r="UU128" s="28"/>
      <c r="UV128" s="28"/>
      <c r="UW128" s="28"/>
      <c r="UX128" s="28"/>
      <c r="UY128" s="28"/>
      <c r="UZ128" s="28"/>
      <c r="VA128" s="28"/>
      <c r="VB128" s="28"/>
      <c r="VC128" s="28"/>
      <c r="VD128" s="28"/>
      <c r="VE128" s="28"/>
      <c r="VF128" s="28"/>
      <c r="VG128" s="28"/>
      <c r="VH128" s="28"/>
      <c r="VI128" s="28"/>
      <c r="VJ128" s="28"/>
      <c r="VK128" s="28"/>
      <c r="VL128" s="28"/>
      <c r="VM128" s="28"/>
      <c r="VN128" s="28"/>
      <c r="VO128" s="28"/>
      <c r="VP128" s="28"/>
      <c r="VQ128" s="28"/>
      <c r="VR128" s="28"/>
      <c r="VS128" s="28"/>
      <c r="VT128" s="28"/>
      <c r="VU128" s="28"/>
      <c r="VV128" s="28"/>
      <c r="VW128" s="28"/>
      <c r="VX128" s="28"/>
      <c r="VY128" s="28"/>
      <c r="VZ128" s="28"/>
      <c r="WA128" s="28"/>
      <c r="WB128" s="28"/>
      <c r="WC128" s="28"/>
      <c r="WD128" s="28"/>
      <c r="WE128" s="28"/>
      <c r="WF128" s="28"/>
      <c r="WG128" s="28"/>
      <c r="WH128" s="28"/>
      <c r="WI128" s="28"/>
      <c r="WJ128" s="28"/>
      <c r="WK128" s="28"/>
      <c r="WL128" s="28"/>
      <c r="WM128" s="28"/>
      <c r="WN128" s="28"/>
      <c r="WO128" s="28"/>
      <c r="WP128" s="28"/>
      <c r="WQ128" s="28"/>
      <c r="WR128" s="28"/>
      <c r="WS128" s="28"/>
      <c r="WT128" s="28"/>
      <c r="WU128" s="28"/>
      <c r="WV128" s="28"/>
      <c r="WW128" s="28"/>
      <c r="WX128" s="28"/>
      <c r="WY128" s="28"/>
      <c r="WZ128" s="28"/>
      <c r="XA128" s="28"/>
      <c r="XB128" s="28"/>
      <c r="XC128" s="28"/>
      <c r="XD128" s="28"/>
      <c r="XE128" s="28"/>
      <c r="XF128" s="28"/>
      <c r="XG128" s="28"/>
      <c r="XH128" s="28"/>
      <c r="XI128" s="28"/>
      <c r="XJ128" s="28"/>
      <c r="XK128" s="28"/>
      <c r="XL128" s="28"/>
      <c r="XM128" s="28"/>
      <c r="XN128" s="28"/>
      <c r="XO128" s="28"/>
      <c r="XP128" s="28"/>
      <c r="XQ128" s="28"/>
      <c r="XR128" s="28"/>
      <c r="XS128" s="28"/>
      <c r="XT128" s="28"/>
      <c r="XU128" s="28"/>
      <c r="XV128" s="28"/>
      <c r="XW128" s="28"/>
      <c r="XX128" s="28"/>
      <c r="XY128" s="28"/>
      <c r="XZ128" s="28"/>
      <c r="YA128" s="28"/>
      <c r="YB128" s="28"/>
      <c r="YC128" s="28"/>
      <c r="YD128" s="28"/>
      <c r="YE128" s="28"/>
      <c r="YF128" s="28"/>
      <c r="YG128" s="28"/>
      <c r="YH128" s="28"/>
      <c r="YI128" s="28"/>
      <c r="YJ128" s="28"/>
      <c r="YK128" s="28"/>
      <c r="YL128" s="28"/>
      <c r="YM128" s="28"/>
      <c r="YN128" s="28"/>
      <c r="YO128" s="28"/>
      <c r="YP128" s="28"/>
      <c r="YQ128" s="28"/>
      <c r="YR128" s="28"/>
      <c r="YS128" s="28"/>
      <c r="YT128" s="28"/>
      <c r="YU128" s="28"/>
      <c r="YV128" s="28"/>
      <c r="YW128" s="28"/>
      <c r="YX128" s="28"/>
      <c r="YY128" s="28"/>
      <c r="YZ128" s="28"/>
      <c r="ZA128" s="28"/>
      <c r="ZB128" s="28"/>
      <c r="ZC128" s="28"/>
      <c r="ZD128" s="28"/>
      <c r="ZE128" s="28"/>
      <c r="ZF128" s="28"/>
      <c r="ZG128" s="28"/>
      <c r="ZH128" s="28"/>
      <c r="ZI128" s="28"/>
      <c r="ZJ128" s="28"/>
      <c r="ZK128" s="28"/>
      <c r="ZL128" s="28"/>
      <c r="ZM128" s="28"/>
      <c r="ZN128" s="28"/>
      <c r="ZO128" s="28"/>
      <c r="ZP128" s="28"/>
      <c r="ZQ128" s="28"/>
      <c r="ZR128" s="28"/>
      <c r="ZS128" s="28"/>
      <c r="ZT128" s="28"/>
      <c r="ZU128" s="28"/>
      <c r="ZV128" s="28"/>
      <c r="ZW128" s="28"/>
      <c r="ZX128" s="28"/>
      <c r="ZY128" s="28"/>
      <c r="ZZ128" s="28"/>
      <c r="AAA128" s="28"/>
      <c r="AAB128" s="28"/>
      <c r="AAC128" s="28"/>
      <c r="AAD128" s="28"/>
      <c r="AAE128" s="28"/>
      <c r="AAF128" s="28"/>
      <c r="AAG128" s="28"/>
      <c r="AAH128" s="28"/>
      <c r="AAI128" s="28"/>
      <c r="AAJ128" s="28"/>
      <c r="AAK128" s="28"/>
      <c r="AAL128" s="28"/>
      <c r="AAM128" s="28"/>
      <c r="AAN128" s="28"/>
      <c r="AAO128" s="28"/>
      <c r="AAP128" s="28"/>
      <c r="AAQ128" s="28"/>
      <c r="AAR128" s="28"/>
      <c r="AAS128" s="28"/>
      <c r="AAT128" s="28"/>
      <c r="AAU128" s="28"/>
      <c r="AAV128" s="28"/>
      <c r="AAW128" s="28"/>
      <c r="AAX128" s="28"/>
      <c r="AAY128" s="28"/>
      <c r="AAZ128" s="28"/>
      <c r="ABA128" s="28"/>
      <c r="ABB128" s="28"/>
      <c r="ABC128" s="28"/>
      <c r="ABD128" s="28"/>
      <c r="ABE128" s="28"/>
      <c r="ABF128" s="28"/>
      <c r="ABG128" s="28"/>
      <c r="ABH128" s="28"/>
      <c r="ABI128" s="28"/>
      <c r="ABJ128" s="28"/>
      <c r="ABK128" s="28"/>
      <c r="ABL128" s="28"/>
      <c r="ABM128" s="28"/>
      <c r="ABN128" s="28"/>
      <c r="ABO128" s="28"/>
      <c r="ABP128" s="28"/>
      <c r="ABQ128" s="28"/>
      <c r="ABR128" s="28"/>
      <c r="ABS128" s="28"/>
      <c r="ABT128" s="28"/>
      <c r="ABU128" s="28"/>
      <c r="ABV128" s="28"/>
      <c r="ABW128" s="28"/>
      <c r="ABX128" s="28"/>
      <c r="ABY128" s="28"/>
      <c r="ABZ128" s="28"/>
      <c r="ACA128" s="28"/>
      <c r="ACB128" s="28"/>
      <c r="ACC128" s="28"/>
      <c r="ACD128" s="28"/>
      <c r="ACE128" s="28"/>
      <c r="ACF128" s="28"/>
      <c r="ACG128" s="28"/>
      <c r="ACH128" s="28"/>
      <c r="ACI128" s="28"/>
      <c r="ACJ128" s="28"/>
      <c r="ACK128" s="28"/>
      <c r="ACL128" s="28"/>
      <c r="ACM128" s="28"/>
      <c r="ACN128" s="28"/>
      <c r="ACO128" s="28"/>
      <c r="ACP128" s="28"/>
      <c r="ACQ128" s="28"/>
      <c r="ACR128" s="28"/>
      <c r="ACS128" s="28"/>
      <c r="ACT128" s="28"/>
      <c r="ACU128" s="28"/>
      <c r="ACV128" s="28"/>
      <c r="ACW128" s="28"/>
      <c r="ACX128" s="28"/>
      <c r="ACY128" s="28"/>
      <c r="ACZ128" s="28"/>
      <c r="ADA128" s="28"/>
      <c r="ADB128" s="28"/>
      <c r="ADC128" s="28"/>
      <c r="ADD128" s="28"/>
      <c r="ADE128" s="28"/>
      <c r="ADF128" s="28"/>
      <c r="ADG128" s="28"/>
      <c r="ADH128" s="28"/>
      <c r="ADI128" s="28"/>
      <c r="ADJ128" s="28"/>
      <c r="ADK128" s="28"/>
      <c r="ADL128" s="28"/>
      <c r="ADM128" s="28"/>
      <c r="ADN128" s="28"/>
      <c r="ADO128" s="28"/>
      <c r="ADP128" s="28"/>
      <c r="ADQ128" s="28"/>
      <c r="ADR128" s="28"/>
      <c r="ADS128" s="28"/>
      <c r="ADT128" s="28"/>
      <c r="ADU128" s="28"/>
      <c r="ADV128" s="28"/>
      <c r="ADW128" s="28"/>
      <c r="ADX128" s="28"/>
      <c r="ADY128" s="28"/>
      <c r="ADZ128" s="28"/>
      <c r="AEA128" s="28"/>
      <c r="AEB128" s="28"/>
      <c r="AEC128" s="28"/>
      <c r="AED128" s="28"/>
      <c r="AEE128" s="28"/>
      <c r="AEF128" s="28"/>
      <c r="AEG128" s="28"/>
      <c r="AEH128" s="28"/>
      <c r="AEI128" s="28"/>
      <c r="AEJ128" s="28"/>
      <c r="AEK128" s="28"/>
      <c r="AEL128" s="28"/>
      <c r="AEM128" s="28"/>
      <c r="AEN128" s="28"/>
      <c r="AEO128" s="28"/>
      <c r="AEP128" s="28"/>
      <c r="AEQ128" s="28"/>
      <c r="AER128" s="28"/>
      <c r="AES128" s="28"/>
      <c r="AET128" s="28"/>
      <c r="AEU128" s="28"/>
      <c r="AEV128" s="28"/>
      <c r="AEW128" s="28"/>
      <c r="AEX128" s="28"/>
      <c r="AEY128" s="28"/>
      <c r="AEZ128" s="28"/>
      <c r="AFA128" s="28"/>
      <c r="AFB128" s="28"/>
      <c r="AFC128" s="28"/>
      <c r="AFD128" s="28"/>
      <c r="AFE128" s="28"/>
      <c r="AFF128" s="28"/>
      <c r="AFG128" s="28"/>
      <c r="AFH128" s="28"/>
      <c r="AFI128" s="28"/>
      <c r="AFJ128" s="28"/>
      <c r="AFK128" s="28"/>
      <c r="AFL128" s="28"/>
      <c r="AFM128" s="28"/>
      <c r="AFN128" s="28"/>
      <c r="AFO128" s="28"/>
    </row>
    <row r="129" spans="1:847" s="28" customFormat="1" ht="31.05" customHeight="1">
      <c r="A129" s="450"/>
      <c r="B129" s="35"/>
      <c r="C129" s="474"/>
      <c r="D129" s="35"/>
      <c r="E129" s="35"/>
      <c r="F129" s="35"/>
      <c r="G129" s="35"/>
      <c r="H129" s="35"/>
      <c r="I129" s="35"/>
      <c r="J129" s="35"/>
      <c r="K129" s="35"/>
      <c r="L129" s="470"/>
      <c r="M129" s="266"/>
      <c r="N129" s="266"/>
      <c r="O129" s="266"/>
      <c r="P129" s="266"/>
      <c r="Q129" s="266"/>
      <c r="R129" s="266"/>
      <c r="S129" s="266"/>
      <c r="T129" s="266"/>
      <c r="U129" s="266"/>
      <c r="V129" s="266"/>
      <c r="W129" s="266"/>
      <c r="X129" s="266"/>
      <c r="Y129" s="266"/>
      <c r="Z129" s="266"/>
      <c r="AA129" s="266"/>
    </row>
    <row r="130" spans="1:847" ht="31.05" customHeight="1">
      <c r="A130" s="446"/>
      <c r="B130" s="447" t="s">
        <v>412</v>
      </c>
      <c r="C130" s="40"/>
      <c r="D130" s="40"/>
      <c r="E130" s="40"/>
      <c r="F130" s="40"/>
      <c r="G130" s="40"/>
      <c r="H130" s="448"/>
      <c r="I130" s="448"/>
      <c r="J130" s="40"/>
      <c r="K130" s="40"/>
      <c r="L130" s="449"/>
    </row>
    <row r="131" spans="1:847" ht="31.05" customHeight="1">
      <c r="A131" s="437"/>
      <c r="B131" s="354"/>
      <c r="C131" s="480" t="s">
        <v>237</v>
      </c>
      <c r="D131" s="350"/>
      <c r="E131" s="481" t="b">
        <v>0</v>
      </c>
      <c r="F131" s="453">
        <f>$I$10*$I131/100</f>
        <v>0</v>
      </c>
      <c r="G131" s="453">
        <f>$G$10*$I131/100</f>
        <v>0</v>
      </c>
      <c r="H131" s="354" t="s">
        <v>453</v>
      </c>
      <c r="I131" s="560">
        <v>100</v>
      </c>
      <c r="J131" s="467" t="s">
        <v>334</v>
      </c>
      <c r="K131" s="514">
        <f>AA131</f>
        <v>0</v>
      </c>
      <c r="L131" s="422" t="str">
        <f t="shared" ref="L131:L139" si="40">IF($E131,K131,"")</f>
        <v/>
      </c>
      <c r="M131" s="618">
        <v>248.3</v>
      </c>
      <c r="N131" s="262" t="s">
        <v>138</v>
      </c>
      <c r="O131" s="262">
        <f>G131*0.01111*M131</f>
        <v>0</v>
      </c>
      <c r="P131" s="264" t="s">
        <v>191</v>
      </c>
      <c r="Q131" s="259">
        <v>226.91</v>
      </c>
      <c r="R131" s="259" t="s">
        <v>138</v>
      </c>
      <c r="S131" s="259">
        <f>G131*0.01111*Q131</f>
        <v>0</v>
      </c>
      <c r="T131" s="259" t="s">
        <v>377</v>
      </c>
      <c r="U131" s="259"/>
      <c r="V131" s="259"/>
      <c r="W131" s="259"/>
      <c r="X131" s="259"/>
      <c r="Y131" s="256">
        <f t="shared" ref="Y131:Y137" si="41">AVERAGE(O131,S131,W131)</f>
        <v>0</v>
      </c>
      <c r="Z131" s="262"/>
      <c r="AA131" s="256">
        <f t="shared" ref="AA131:AA139" si="42">Y131-Z131</f>
        <v>0</v>
      </c>
    </row>
    <row r="132" spans="1:847" ht="31.05" customHeight="1">
      <c r="A132" s="457"/>
      <c r="B132" s="44"/>
      <c r="C132" s="472" t="s">
        <v>238</v>
      </c>
      <c r="D132" s="349"/>
      <c r="E132" s="473" t="b">
        <v>0</v>
      </c>
      <c r="F132" s="461">
        <f>$I$10*$I132/100</f>
        <v>0</v>
      </c>
      <c r="G132" s="461">
        <f>$G$10*$I132/100</f>
        <v>0</v>
      </c>
      <c r="H132" s="44" t="s">
        <v>453</v>
      </c>
      <c r="I132" s="560">
        <v>100</v>
      </c>
      <c r="J132" s="468" t="s">
        <v>334</v>
      </c>
      <c r="K132" s="463">
        <f t="shared" ref="K132:K137" si="43">$AA132</f>
        <v>0</v>
      </c>
      <c r="L132" s="464" t="str">
        <f t="shared" si="40"/>
        <v/>
      </c>
      <c r="M132" s="337">
        <v>129.69999999999999</v>
      </c>
      <c r="N132" s="256" t="s">
        <v>138</v>
      </c>
      <c r="O132" s="256">
        <f>G132*0.0127*M132</f>
        <v>0</v>
      </c>
      <c r="P132" s="264" t="s">
        <v>181</v>
      </c>
      <c r="Q132" s="259">
        <v>129.88999999999999</v>
      </c>
      <c r="R132" s="259" t="s">
        <v>138</v>
      </c>
      <c r="S132" s="259">
        <f>G132*0.0127*Q132</f>
        <v>0</v>
      </c>
      <c r="T132" s="259" t="s">
        <v>378</v>
      </c>
      <c r="U132" s="259"/>
      <c r="V132" s="259"/>
      <c r="W132" s="259"/>
      <c r="X132" s="259"/>
      <c r="Y132" s="256">
        <f t="shared" si="41"/>
        <v>0</v>
      </c>
      <c r="Z132" s="256"/>
      <c r="AA132" s="256">
        <f t="shared" si="42"/>
        <v>0</v>
      </c>
    </row>
    <row r="133" spans="1:847" ht="31.05" customHeight="1">
      <c r="A133" s="450"/>
      <c r="B133" s="35"/>
      <c r="C133" s="474" t="s">
        <v>401</v>
      </c>
      <c r="D133" s="350"/>
      <c r="E133" s="452" t="b">
        <v>0</v>
      </c>
      <c r="F133" s="453">
        <f t="shared" ref="F133:F139" si="44">$I$10*$I133/100</f>
        <v>0</v>
      </c>
      <c r="G133" s="453">
        <f t="shared" ref="G133:G139" si="45">$G$10*$I133/100</f>
        <v>0</v>
      </c>
      <c r="H133" s="354" t="s">
        <v>453</v>
      </c>
      <c r="I133" s="560">
        <v>100</v>
      </c>
      <c r="J133" s="455" t="s">
        <v>334</v>
      </c>
      <c r="K133" s="456">
        <f t="shared" si="43"/>
        <v>0</v>
      </c>
      <c r="L133" s="422" t="str">
        <f t="shared" si="40"/>
        <v/>
      </c>
      <c r="M133" s="335">
        <v>129.69999999999999</v>
      </c>
      <c r="N133" s="246" t="s">
        <v>138</v>
      </c>
      <c r="O133" s="246">
        <f>G133*0.015875*M133</f>
        <v>0</v>
      </c>
      <c r="P133" s="250" t="s">
        <v>181</v>
      </c>
      <c r="Q133" s="259">
        <v>129.88999999999999</v>
      </c>
      <c r="R133" s="259" t="s">
        <v>138</v>
      </c>
      <c r="S133" s="259">
        <f>G133*0.015875*Q133</f>
        <v>0</v>
      </c>
      <c r="T133" s="259" t="s">
        <v>384</v>
      </c>
      <c r="U133" s="246"/>
      <c r="V133" s="246"/>
      <c r="W133" s="246"/>
      <c r="X133" s="246"/>
      <c r="Y133" s="246">
        <f t="shared" si="41"/>
        <v>0</v>
      </c>
      <c r="Z133" s="246"/>
      <c r="AA133" s="256">
        <f t="shared" si="42"/>
        <v>0</v>
      </c>
    </row>
    <row r="134" spans="1:847" ht="31.05" customHeight="1">
      <c r="A134" s="457"/>
      <c r="B134" s="44"/>
      <c r="C134" s="472" t="s">
        <v>402</v>
      </c>
      <c r="D134" s="349"/>
      <c r="E134" s="473" t="b">
        <v>0</v>
      </c>
      <c r="F134" s="461">
        <f t="shared" si="44"/>
        <v>0</v>
      </c>
      <c r="G134" s="461">
        <f t="shared" si="45"/>
        <v>0</v>
      </c>
      <c r="H134" s="44" t="s">
        <v>453</v>
      </c>
      <c r="I134" s="560">
        <v>100</v>
      </c>
      <c r="J134" s="468" t="s">
        <v>334</v>
      </c>
      <c r="K134" s="463">
        <f t="shared" si="43"/>
        <v>0</v>
      </c>
      <c r="L134" s="464" t="str">
        <f t="shared" si="40"/>
        <v/>
      </c>
      <c r="M134" s="335">
        <v>129.69999999999999</v>
      </c>
      <c r="N134" s="246" t="s">
        <v>138</v>
      </c>
      <c r="O134" s="246">
        <f>G134*0.01905*M134</f>
        <v>0</v>
      </c>
      <c r="P134" s="250" t="s">
        <v>181</v>
      </c>
      <c r="Q134" s="259">
        <v>129.88999999999999</v>
      </c>
      <c r="R134" s="259" t="s">
        <v>138</v>
      </c>
      <c r="S134" s="259">
        <f>G134*0.01905*Q134</f>
        <v>0</v>
      </c>
      <c r="T134" s="259" t="s">
        <v>384</v>
      </c>
      <c r="U134" s="246"/>
      <c r="V134" s="246"/>
      <c r="W134" s="246"/>
      <c r="X134" s="246"/>
      <c r="Y134" s="246">
        <f t="shared" si="41"/>
        <v>0</v>
      </c>
      <c r="Z134" s="246"/>
      <c r="AA134" s="256">
        <f t="shared" si="42"/>
        <v>0</v>
      </c>
    </row>
    <row r="135" spans="1:847" ht="31.05" customHeight="1">
      <c r="A135" s="450"/>
      <c r="B135" s="35"/>
      <c r="C135" s="474" t="s">
        <v>400</v>
      </c>
      <c r="D135" s="350"/>
      <c r="E135" s="452" t="b">
        <v>0</v>
      </c>
      <c r="F135" s="453">
        <f t="shared" si="44"/>
        <v>0</v>
      </c>
      <c r="G135" s="453">
        <f t="shared" si="45"/>
        <v>0</v>
      </c>
      <c r="H135" s="354" t="s">
        <v>453</v>
      </c>
      <c r="I135" s="560">
        <v>100</v>
      </c>
      <c r="J135" s="455" t="s">
        <v>334</v>
      </c>
      <c r="K135" s="456">
        <f t="shared" si="43"/>
        <v>0</v>
      </c>
      <c r="L135" s="422" t="str">
        <f t="shared" si="40"/>
        <v/>
      </c>
      <c r="M135" s="335">
        <v>4.8</v>
      </c>
      <c r="N135" s="246" t="s">
        <v>212</v>
      </c>
      <c r="O135" s="246">
        <f>G135*M135</f>
        <v>0</v>
      </c>
      <c r="P135" s="250" t="s">
        <v>429</v>
      </c>
      <c r="Q135" s="246"/>
      <c r="R135" s="246"/>
      <c r="S135" s="246"/>
      <c r="T135" s="246"/>
      <c r="U135" s="246"/>
      <c r="V135" s="246"/>
      <c r="W135" s="246"/>
      <c r="X135" s="246"/>
      <c r="Y135" s="246">
        <f t="shared" si="41"/>
        <v>0</v>
      </c>
      <c r="Z135" s="246"/>
      <c r="AA135" s="256">
        <f t="shared" si="42"/>
        <v>0</v>
      </c>
    </row>
    <row r="136" spans="1:847" ht="31.05" customHeight="1">
      <c r="A136" s="457"/>
      <c r="B136" s="44"/>
      <c r="C136" s="472" t="s">
        <v>403</v>
      </c>
      <c r="D136" s="349"/>
      <c r="E136" s="473" t="b">
        <v>0</v>
      </c>
      <c r="F136" s="461">
        <f t="shared" si="44"/>
        <v>0</v>
      </c>
      <c r="G136" s="461">
        <f t="shared" si="45"/>
        <v>0</v>
      </c>
      <c r="H136" s="44" t="s">
        <v>453</v>
      </c>
      <c r="I136" s="560">
        <v>100</v>
      </c>
      <c r="J136" s="468" t="s">
        <v>334</v>
      </c>
      <c r="K136" s="463">
        <f t="shared" si="43"/>
        <v>0</v>
      </c>
      <c r="L136" s="464" t="str">
        <f t="shared" si="40"/>
        <v/>
      </c>
      <c r="M136" s="335">
        <f>4.8*1.25</f>
        <v>6</v>
      </c>
      <c r="N136" s="246" t="s">
        <v>212</v>
      </c>
      <c r="O136" s="246">
        <f>G136*M136</f>
        <v>0</v>
      </c>
      <c r="P136" s="250" t="s">
        <v>429</v>
      </c>
      <c r="Q136" s="246"/>
      <c r="R136" s="246"/>
      <c r="S136" s="246"/>
      <c r="T136" s="246"/>
      <c r="U136" s="246"/>
      <c r="V136" s="246"/>
      <c r="W136" s="246"/>
      <c r="X136" s="246"/>
      <c r="Y136" s="246">
        <f t="shared" si="41"/>
        <v>0</v>
      </c>
      <c r="Z136" s="246"/>
      <c r="AA136" s="256">
        <f t="shared" si="42"/>
        <v>0</v>
      </c>
    </row>
    <row r="137" spans="1:847" ht="31.05" customHeight="1">
      <c r="A137" s="450"/>
      <c r="B137" s="35"/>
      <c r="C137" s="474" t="s">
        <v>404</v>
      </c>
      <c r="D137" s="350"/>
      <c r="E137" s="452" t="b">
        <v>0</v>
      </c>
      <c r="F137" s="453">
        <f t="shared" si="44"/>
        <v>0</v>
      </c>
      <c r="G137" s="453">
        <f t="shared" si="45"/>
        <v>0</v>
      </c>
      <c r="H137" s="354" t="s">
        <v>453</v>
      </c>
      <c r="I137" s="560">
        <v>100</v>
      </c>
      <c r="J137" s="455" t="s">
        <v>334</v>
      </c>
      <c r="K137" s="456">
        <f t="shared" si="43"/>
        <v>0</v>
      </c>
      <c r="L137" s="422" t="str">
        <f t="shared" si="40"/>
        <v/>
      </c>
      <c r="M137" s="335">
        <f>4.8*1.4375</f>
        <v>6.8999999999999995</v>
      </c>
      <c r="N137" s="246" t="s">
        <v>212</v>
      </c>
      <c r="O137" s="246">
        <f>G137*M137</f>
        <v>0</v>
      </c>
      <c r="P137" s="250" t="s">
        <v>429</v>
      </c>
      <c r="Q137" s="246"/>
      <c r="R137" s="246"/>
      <c r="S137" s="246"/>
      <c r="T137" s="246"/>
      <c r="U137" s="246"/>
      <c r="V137" s="246"/>
      <c r="W137" s="246"/>
      <c r="X137" s="246"/>
      <c r="Y137" s="246">
        <f t="shared" si="41"/>
        <v>0</v>
      </c>
      <c r="Z137" s="246"/>
      <c r="AA137" s="256">
        <f t="shared" si="42"/>
        <v>0</v>
      </c>
    </row>
    <row r="138" spans="1:847" ht="31.05" customHeight="1">
      <c r="A138" s="457"/>
      <c r="B138" s="44"/>
      <c r="C138" s="472" t="s">
        <v>293</v>
      </c>
      <c r="D138" s="349"/>
      <c r="E138" s="473" t="b">
        <v>0</v>
      </c>
      <c r="F138" s="461">
        <f t="shared" si="44"/>
        <v>0</v>
      </c>
      <c r="G138" s="461">
        <f t="shared" si="45"/>
        <v>0</v>
      </c>
      <c r="H138" s="44" t="s">
        <v>453</v>
      </c>
      <c r="I138" s="560">
        <v>100</v>
      </c>
      <c r="J138" s="468" t="s">
        <v>334</v>
      </c>
      <c r="K138" s="463">
        <f>AA138</f>
        <v>0</v>
      </c>
      <c r="L138" s="464" t="str">
        <f t="shared" si="40"/>
        <v/>
      </c>
      <c r="M138" s="335">
        <v>3.85</v>
      </c>
      <c r="N138" s="246" t="s">
        <v>267</v>
      </c>
      <c r="O138" s="246">
        <f>G138*M138</f>
        <v>0</v>
      </c>
      <c r="P138" s="266" t="s">
        <v>266</v>
      </c>
      <c r="Q138" s="246"/>
      <c r="R138" s="246"/>
      <c r="S138" s="246"/>
      <c r="T138" s="246"/>
      <c r="U138" s="246"/>
      <c r="V138" s="246"/>
      <c r="W138" s="246"/>
      <c r="X138" s="246"/>
      <c r="Y138" s="246">
        <f>O138</f>
        <v>0</v>
      </c>
      <c r="Z138" s="246"/>
      <c r="AA138" s="246">
        <f>Y138-Z138</f>
        <v>0</v>
      </c>
    </row>
    <row r="139" spans="1:847" ht="31.05" customHeight="1">
      <c r="A139" s="450"/>
      <c r="B139" s="35"/>
      <c r="C139" s="474" t="s">
        <v>89</v>
      </c>
      <c r="D139" s="350"/>
      <c r="E139" s="452" t="b">
        <v>0</v>
      </c>
      <c r="F139" s="453">
        <f t="shared" si="44"/>
        <v>0</v>
      </c>
      <c r="G139" s="453">
        <f t="shared" si="45"/>
        <v>0</v>
      </c>
      <c r="H139" s="354" t="s">
        <v>453</v>
      </c>
      <c r="I139" s="560">
        <v>100</v>
      </c>
      <c r="J139" s="455" t="s">
        <v>334</v>
      </c>
      <c r="K139" s="456">
        <f>AA139</f>
        <v>0</v>
      </c>
      <c r="L139" s="422" t="str">
        <f t="shared" si="40"/>
        <v/>
      </c>
      <c r="M139" s="337">
        <v>2.2799999999999998</v>
      </c>
      <c r="N139" s="256" t="s">
        <v>150</v>
      </c>
      <c r="O139" s="256">
        <f>(G139/6)*1.38*M139</f>
        <v>0</v>
      </c>
      <c r="P139" s="257" t="s">
        <v>152</v>
      </c>
      <c r="Q139" s="256"/>
      <c r="R139" s="256"/>
      <c r="S139" s="256"/>
      <c r="T139" s="256"/>
      <c r="U139" s="256"/>
      <c r="V139" s="256"/>
      <c r="W139" s="256"/>
      <c r="X139" s="256"/>
      <c r="Y139" s="256">
        <f>O139+S139+W139</f>
        <v>0</v>
      </c>
      <c r="Z139" s="256"/>
      <c r="AA139" s="256">
        <f t="shared" si="42"/>
        <v>0</v>
      </c>
    </row>
    <row r="140" spans="1:847" s="6" customFormat="1" ht="31.05" customHeight="1">
      <c r="A140" s="457"/>
      <c r="B140" s="44"/>
      <c r="C140" s="472"/>
      <c r="D140" s="44"/>
      <c r="E140" s="630"/>
      <c r="F140" s="44"/>
      <c r="G140" s="44"/>
      <c r="H140" s="44"/>
      <c r="I140" s="44"/>
      <c r="J140" s="44"/>
      <c r="K140" s="44"/>
      <c r="L140" s="428"/>
      <c r="M140" s="249"/>
      <c r="N140" s="249"/>
      <c r="O140" s="249"/>
      <c r="P140" s="249"/>
      <c r="Q140" s="249"/>
      <c r="R140" s="249"/>
      <c r="S140" s="249"/>
      <c r="T140" s="249"/>
      <c r="U140" s="249"/>
      <c r="V140" s="249"/>
      <c r="W140" s="249"/>
      <c r="X140" s="249"/>
      <c r="Y140" s="249"/>
      <c r="Z140" s="249"/>
      <c r="AA140" s="249"/>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c r="FR140" s="28"/>
      <c r="FS140" s="28"/>
      <c r="FT140" s="28"/>
      <c r="FU140" s="28"/>
      <c r="FV140" s="28"/>
      <c r="FW140" s="28"/>
      <c r="FX140" s="28"/>
      <c r="FY140" s="28"/>
      <c r="FZ140" s="28"/>
      <c r="GA140" s="28"/>
      <c r="GB140" s="28"/>
      <c r="GC140" s="28"/>
      <c r="GD140" s="28"/>
      <c r="GE140" s="28"/>
      <c r="GF140" s="28"/>
      <c r="GG140" s="28"/>
      <c r="GH140" s="28"/>
      <c r="GI140" s="28"/>
      <c r="GJ140" s="28"/>
      <c r="GK140" s="28"/>
      <c r="GL140" s="28"/>
      <c r="GM140" s="28"/>
      <c r="GN140" s="28"/>
      <c r="GO140" s="28"/>
      <c r="GP140" s="28"/>
      <c r="GQ140" s="28"/>
      <c r="GR140" s="28"/>
      <c r="GS140" s="28"/>
      <c r="GT140" s="28"/>
      <c r="GU140" s="28"/>
      <c r="GV140" s="28"/>
      <c r="GW140" s="28"/>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c r="HY140" s="28"/>
      <c r="HZ140" s="28"/>
      <c r="IA140" s="28"/>
      <c r="IB140" s="28"/>
      <c r="IC140" s="28"/>
      <c r="ID140" s="28"/>
      <c r="IE140" s="28"/>
      <c r="IF140" s="28"/>
      <c r="IG140" s="28"/>
      <c r="IH140" s="28"/>
      <c r="II140" s="28"/>
      <c r="IJ140" s="28"/>
      <c r="IK140" s="28"/>
      <c r="IL140" s="28"/>
      <c r="IM140" s="28"/>
      <c r="IN140" s="28"/>
      <c r="IO140" s="28"/>
      <c r="IP140" s="28"/>
      <c r="IQ140" s="28"/>
      <c r="IR140" s="28"/>
      <c r="IS140" s="28"/>
      <c r="IT140" s="28"/>
      <c r="IU140" s="28"/>
      <c r="IV140" s="28"/>
      <c r="IW140" s="28"/>
      <c r="IX140" s="28"/>
      <c r="IY140" s="28"/>
      <c r="IZ140" s="28"/>
      <c r="JA140" s="28"/>
      <c r="JB140" s="28"/>
      <c r="JC140" s="28"/>
      <c r="JD140" s="28"/>
      <c r="JE140" s="28"/>
      <c r="JF140" s="28"/>
      <c r="JG140" s="28"/>
      <c r="JH140" s="28"/>
      <c r="JI140" s="28"/>
      <c r="JJ140" s="28"/>
      <c r="JK140" s="28"/>
      <c r="JL140" s="28"/>
      <c r="JM140" s="28"/>
      <c r="JN140" s="28"/>
      <c r="JO140" s="28"/>
      <c r="JP140" s="28"/>
      <c r="JQ140" s="28"/>
      <c r="JR140" s="28"/>
      <c r="JS140" s="28"/>
      <c r="JT140" s="28"/>
      <c r="JU140" s="28"/>
      <c r="JV140" s="28"/>
      <c r="JW140" s="28"/>
      <c r="JX140" s="28"/>
      <c r="JY140" s="28"/>
      <c r="JZ140" s="28"/>
      <c r="KA140" s="28"/>
      <c r="KB140" s="28"/>
      <c r="KC140" s="28"/>
      <c r="KD140" s="28"/>
      <c r="KE140" s="28"/>
      <c r="KF140" s="28"/>
      <c r="KG140" s="28"/>
      <c r="KH140" s="28"/>
      <c r="KI140" s="28"/>
      <c r="KJ140" s="28"/>
      <c r="KK140" s="28"/>
      <c r="KL140" s="28"/>
      <c r="KM140" s="28"/>
      <c r="KN140" s="28"/>
      <c r="KO140" s="28"/>
      <c r="KP140" s="28"/>
      <c r="KQ140" s="28"/>
      <c r="KR140" s="28"/>
      <c r="KS140" s="28"/>
      <c r="KT140" s="28"/>
      <c r="KU140" s="28"/>
      <c r="KV140" s="28"/>
      <c r="KW140" s="28"/>
      <c r="KX140" s="28"/>
      <c r="KY140" s="28"/>
      <c r="KZ140" s="28"/>
      <c r="LA140" s="28"/>
      <c r="LB140" s="28"/>
      <c r="LC140" s="28"/>
      <c r="LD140" s="28"/>
      <c r="LE140" s="28"/>
      <c r="LF140" s="28"/>
      <c r="LG140" s="28"/>
      <c r="LH140" s="28"/>
      <c r="LI140" s="28"/>
      <c r="LJ140" s="28"/>
      <c r="LK140" s="28"/>
      <c r="LL140" s="28"/>
      <c r="LM140" s="28"/>
      <c r="LN140" s="28"/>
      <c r="LO140" s="28"/>
      <c r="LP140" s="28"/>
      <c r="LQ140" s="28"/>
      <c r="LR140" s="28"/>
      <c r="LS140" s="28"/>
      <c r="LT140" s="28"/>
      <c r="LU140" s="28"/>
      <c r="LV140" s="28"/>
      <c r="LW140" s="28"/>
      <c r="LX140" s="28"/>
      <c r="LY140" s="28"/>
      <c r="LZ140" s="28"/>
      <c r="MA140" s="28"/>
      <c r="MB140" s="28"/>
      <c r="MC140" s="28"/>
      <c r="MD140" s="28"/>
      <c r="ME140" s="28"/>
      <c r="MF140" s="28"/>
      <c r="MG140" s="28"/>
      <c r="MH140" s="28"/>
      <c r="MI140" s="28"/>
      <c r="MJ140" s="28"/>
      <c r="MK140" s="28"/>
      <c r="ML140" s="28"/>
      <c r="MM140" s="28"/>
      <c r="MN140" s="28"/>
      <c r="MO140" s="28"/>
      <c r="MP140" s="28"/>
      <c r="MQ140" s="28"/>
      <c r="MR140" s="28"/>
      <c r="MS140" s="28"/>
      <c r="MT140" s="28"/>
      <c r="MU140" s="28"/>
      <c r="MV140" s="28"/>
      <c r="MW140" s="28"/>
      <c r="MX140" s="28"/>
      <c r="MY140" s="28"/>
      <c r="MZ140" s="28"/>
      <c r="NA140" s="28"/>
      <c r="NB140" s="28"/>
      <c r="NC140" s="28"/>
      <c r="ND140" s="28"/>
      <c r="NE140" s="28"/>
      <c r="NF140" s="28"/>
      <c r="NG140" s="28"/>
      <c r="NH140" s="28"/>
      <c r="NI140" s="28"/>
      <c r="NJ140" s="28"/>
      <c r="NK140" s="28"/>
      <c r="NL140" s="28"/>
      <c r="NM140" s="28"/>
      <c r="NN140" s="28"/>
      <c r="NO140" s="28"/>
      <c r="NP140" s="28"/>
      <c r="NQ140" s="28"/>
      <c r="NR140" s="28"/>
      <c r="NS140" s="28"/>
      <c r="NT140" s="28"/>
      <c r="NU140" s="28"/>
      <c r="NV140" s="28"/>
      <c r="NW140" s="28"/>
      <c r="NX140" s="28"/>
      <c r="NY140" s="28"/>
      <c r="NZ140" s="28"/>
      <c r="OA140" s="28"/>
      <c r="OB140" s="28"/>
      <c r="OC140" s="28"/>
      <c r="OD140" s="28"/>
      <c r="OE140" s="28"/>
      <c r="OF140" s="28"/>
      <c r="OG140" s="28"/>
      <c r="OH140" s="28"/>
      <c r="OI140" s="28"/>
      <c r="OJ140" s="28"/>
      <c r="OK140" s="28"/>
      <c r="OL140" s="28"/>
      <c r="OM140" s="28"/>
      <c r="ON140" s="28"/>
      <c r="OO140" s="28"/>
      <c r="OP140" s="28"/>
      <c r="OQ140" s="28"/>
      <c r="OR140" s="28"/>
      <c r="OS140" s="28"/>
      <c r="OT140" s="28"/>
      <c r="OU140" s="28"/>
      <c r="OV140" s="28"/>
      <c r="OW140" s="28"/>
      <c r="OX140" s="28"/>
      <c r="OY140" s="28"/>
      <c r="OZ140" s="28"/>
      <c r="PA140" s="28"/>
      <c r="PB140" s="28"/>
      <c r="PC140" s="28"/>
      <c r="PD140" s="28"/>
      <c r="PE140" s="28"/>
      <c r="PF140" s="28"/>
      <c r="PG140" s="28"/>
      <c r="PH140" s="28"/>
      <c r="PI140" s="28"/>
      <c r="PJ140" s="28"/>
      <c r="PK140" s="28"/>
      <c r="PL140" s="28"/>
      <c r="PM140" s="28"/>
      <c r="PN140" s="28"/>
      <c r="PO140" s="28"/>
      <c r="PP140" s="28"/>
      <c r="PQ140" s="28"/>
      <c r="PR140" s="28"/>
      <c r="PS140" s="28"/>
      <c r="PT140" s="28"/>
      <c r="PU140" s="28"/>
      <c r="PV140" s="28"/>
      <c r="PW140" s="28"/>
      <c r="PX140" s="28"/>
      <c r="PY140" s="28"/>
      <c r="PZ140" s="28"/>
      <c r="QA140" s="28"/>
      <c r="QB140" s="28"/>
      <c r="QC140" s="28"/>
      <c r="QD140" s="28"/>
      <c r="QE140" s="28"/>
      <c r="QF140" s="28"/>
      <c r="QG140" s="28"/>
      <c r="QH140" s="28"/>
      <c r="QI140" s="28"/>
      <c r="QJ140" s="28"/>
      <c r="QK140" s="28"/>
      <c r="QL140" s="28"/>
      <c r="QM140" s="28"/>
      <c r="QN140" s="28"/>
      <c r="QO140" s="28"/>
      <c r="QP140" s="28"/>
      <c r="QQ140" s="28"/>
      <c r="QR140" s="28"/>
      <c r="QS140" s="28"/>
      <c r="QT140" s="28"/>
      <c r="QU140" s="28"/>
      <c r="QV140" s="28"/>
      <c r="QW140" s="28"/>
      <c r="QX140" s="28"/>
      <c r="QY140" s="28"/>
      <c r="QZ140" s="28"/>
      <c r="RA140" s="28"/>
      <c r="RB140" s="28"/>
      <c r="RC140" s="28"/>
      <c r="RD140" s="28"/>
      <c r="RE140" s="28"/>
      <c r="RF140" s="28"/>
      <c r="RG140" s="28"/>
      <c r="RH140" s="28"/>
      <c r="RI140" s="28"/>
      <c r="RJ140" s="28"/>
      <c r="RK140" s="28"/>
      <c r="RL140" s="28"/>
      <c r="RM140" s="28"/>
      <c r="RN140" s="28"/>
      <c r="RO140" s="28"/>
      <c r="RP140" s="28"/>
      <c r="RQ140" s="28"/>
      <c r="RR140" s="28"/>
      <c r="RS140" s="28"/>
      <c r="RT140" s="28"/>
      <c r="RU140" s="28"/>
      <c r="RV140" s="28"/>
      <c r="RW140" s="28"/>
      <c r="RX140" s="28"/>
      <c r="RY140" s="28"/>
      <c r="RZ140" s="28"/>
      <c r="SA140" s="28"/>
      <c r="SB140" s="28"/>
      <c r="SC140" s="28"/>
      <c r="SD140" s="28"/>
      <c r="SE140" s="28"/>
      <c r="SF140" s="28"/>
      <c r="SG140" s="28"/>
      <c r="SH140" s="28"/>
      <c r="SI140" s="28"/>
      <c r="SJ140" s="28"/>
      <c r="SK140" s="28"/>
      <c r="SL140" s="28"/>
      <c r="SM140" s="28"/>
      <c r="SN140" s="28"/>
      <c r="SO140" s="28"/>
      <c r="SP140" s="28"/>
      <c r="SQ140" s="28"/>
      <c r="SR140" s="28"/>
      <c r="SS140" s="28"/>
      <c r="ST140" s="28"/>
      <c r="SU140" s="28"/>
      <c r="SV140" s="28"/>
      <c r="SW140" s="28"/>
      <c r="SX140" s="28"/>
      <c r="SY140" s="28"/>
      <c r="SZ140" s="28"/>
      <c r="TA140" s="28"/>
      <c r="TB140" s="28"/>
      <c r="TC140" s="28"/>
      <c r="TD140" s="28"/>
      <c r="TE140" s="28"/>
      <c r="TF140" s="28"/>
      <c r="TG140" s="28"/>
      <c r="TH140" s="28"/>
      <c r="TI140" s="28"/>
      <c r="TJ140" s="28"/>
      <c r="TK140" s="28"/>
      <c r="TL140" s="28"/>
      <c r="TM140" s="28"/>
      <c r="TN140" s="28"/>
      <c r="TO140" s="28"/>
      <c r="TP140" s="28"/>
      <c r="TQ140" s="28"/>
      <c r="TR140" s="28"/>
      <c r="TS140" s="28"/>
      <c r="TT140" s="28"/>
      <c r="TU140" s="28"/>
      <c r="TV140" s="28"/>
      <c r="TW140" s="28"/>
      <c r="TX140" s="28"/>
      <c r="TY140" s="28"/>
      <c r="TZ140" s="28"/>
      <c r="UA140" s="28"/>
      <c r="UB140" s="28"/>
      <c r="UC140" s="28"/>
      <c r="UD140" s="28"/>
      <c r="UE140" s="28"/>
      <c r="UF140" s="28"/>
      <c r="UG140" s="28"/>
      <c r="UH140" s="28"/>
      <c r="UI140" s="28"/>
      <c r="UJ140" s="28"/>
      <c r="UK140" s="28"/>
      <c r="UL140" s="28"/>
      <c r="UM140" s="28"/>
      <c r="UN140" s="28"/>
      <c r="UO140" s="28"/>
      <c r="UP140" s="28"/>
      <c r="UQ140" s="28"/>
      <c r="UR140" s="28"/>
      <c r="US140" s="28"/>
      <c r="UT140" s="28"/>
      <c r="UU140" s="28"/>
      <c r="UV140" s="28"/>
      <c r="UW140" s="28"/>
      <c r="UX140" s="28"/>
      <c r="UY140" s="28"/>
      <c r="UZ140" s="28"/>
      <c r="VA140" s="28"/>
      <c r="VB140" s="28"/>
      <c r="VC140" s="28"/>
      <c r="VD140" s="28"/>
      <c r="VE140" s="28"/>
      <c r="VF140" s="28"/>
      <c r="VG140" s="28"/>
      <c r="VH140" s="28"/>
      <c r="VI140" s="28"/>
      <c r="VJ140" s="28"/>
      <c r="VK140" s="28"/>
      <c r="VL140" s="28"/>
      <c r="VM140" s="28"/>
      <c r="VN140" s="28"/>
      <c r="VO140" s="28"/>
      <c r="VP140" s="28"/>
      <c r="VQ140" s="28"/>
      <c r="VR140" s="28"/>
      <c r="VS140" s="28"/>
      <c r="VT140" s="28"/>
      <c r="VU140" s="28"/>
      <c r="VV140" s="28"/>
      <c r="VW140" s="28"/>
      <c r="VX140" s="28"/>
      <c r="VY140" s="28"/>
      <c r="VZ140" s="28"/>
      <c r="WA140" s="28"/>
      <c r="WB140" s="28"/>
      <c r="WC140" s="28"/>
      <c r="WD140" s="28"/>
      <c r="WE140" s="28"/>
      <c r="WF140" s="28"/>
      <c r="WG140" s="28"/>
      <c r="WH140" s="28"/>
      <c r="WI140" s="28"/>
      <c r="WJ140" s="28"/>
      <c r="WK140" s="28"/>
      <c r="WL140" s="28"/>
      <c r="WM140" s="28"/>
      <c r="WN140" s="28"/>
      <c r="WO140" s="28"/>
      <c r="WP140" s="28"/>
      <c r="WQ140" s="28"/>
      <c r="WR140" s="28"/>
      <c r="WS140" s="28"/>
      <c r="WT140" s="28"/>
      <c r="WU140" s="28"/>
      <c r="WV140" s="28"/>
      <c r="WW140" s="28"/>
      <c r="WX140" s="28"/>
      <c r="WY140" s="28"/>
      <c r="WZ140" s="28"/>
      <c r="XA140" s="28"/>
      <c r="XB140" s="28"/>
      <c r="XC140" s="28"/>
      <c r="XD140" s="28"/>
      <c r="XE140" s="28"/>
      <c r="XF140" s="28"/>
      <c r="XG140" s="28"/>
      <c r="XH140" s="28"/>
      <c r="XI140" s="28"/>
      <c r="XJ140" s="28"/>
      <c r="XK140" s="28"/>
      <c r="XL140" s="28"/>
      <c r="XM140" s="28"/>
      <c r="XN140" s="28"/>
      <c r="XO140" s="28"/>
      <c r="XP140" s="28"/>
      <c r="XQ140" s="28"/>
      <c r="XR140" s="28"/>
      <c r="XS140" s="28"/>
      <c r="XT140" s="28"/>
      <c r="XU140" s="28"/>
      <c r="XV140" s="28"/>
      <c r="XW140" s="28"/>
      <c r="XX140" s="28"/>
      <c r="XY140" s="28"/>
      <c r="XZ140" s="28"/>
      <c r="YA140" s="28"/>
      <c r="YB140" s="28"/>
      <c r="YC140" s="28"/>
      <c r="YD140" s="28"/>
      <c r="YE140" s="28"/>
      <c r="YF140" s="28"/>
      <c r="YG140" s="28"/>
      <c r="YH140" s="28"/>
      <c r="YI140" s="28"/>
      <c r="YJ140" s="28"/>
      <c r="YK140" s="28"/>
      <c r="YL140" s="28"/>
      <c r="YM140" s="28"/>
      <c r="YN140" s="28"/>
      <c r="YO140" s="28"/>
      <c r="YP140" s="28"/>
      <c r="YQ140" s="28"/>
      <c r="YR140" s="28"/>
      <c r="YS140" s="28"/>
      <c r="YT140" s="28"/>
      <c r="YU140" s="28"/>
      <c r="YV140" s="28"/>
      <c r="YW140" s="28"/>
      <c r="YX140" s="28"/>
      <c r="YY140" s="28"/>
      <c r="YZ140" s="28"/>
      <c r="ZA140" s="28"/>
      <c r="ZB140" s="28"/>
      <c r="ZC140" s="28"/>
      <c r="ZD140" s="28"/>
      <c r="ZE140" s="28"/>
      <c r="ZF140" s="28"/>
      <c r="ZG140" s="28"/>
      <c r="ZH140" s="28"/>
      <c r="ZI140" s="28"/>
      <c r="ZJ140" s="28"/>
      <c r="ZK140" s="28"/>
      <c r="ZL140" s="28"/>
      <c r="ZM140" s="28"/>
      <c r="ZN140" s="28"/>
      <c r="ZO140" s="28"/>
      <c r="ZP140" s="28"/>
      <c r="ZQ140" s="28"/>
      <c r="ZR140" s="28"/>
      <c r="ZS140" s="28"/>
      <c r="ZT140" s="28"/>
      <c r="ZU140" s="28"/>
      <c r="ZV140" s="28"/>
      <c r="ZW140" s="28"/>
      <c r="ZX140" s="28"/>
      <c r="ZY140" s="28"/>
      <c r="ZZ140" s="28"/>
      <c r="AAA140" s="28"/>
      <c r="AAB140" s="28"/>
      <c r="AAC140" s="28"/>
      <c r="AAD140" s="28"/>
      <c r="AAE140" s="28"/>
      <c r="AAF140" s="28"/>
      <c r="AAG140" s="28"/>
      <c r="AAH140" s="28"/>
      <c r="AAI140" s="28"/>
      <c r="AAJ140" s="28"/>
      <c r="AAK140" s="28"/>
      <c r="AAL140" s="28"/>
      <c r="AAM140" s="28"/>
      <c r="AAN140" s="28"/>
      <c r="AAO140" s="28"/>
      <c r="AAP140" s="28"/>
      <c r="AAQ140" s="28"/>
      <c r="AAR140" s="28"/>
      <c r="AAS140" s="28"/>
      <c r="AAT140" s="28"/>
      <c r="AAU140" s="28"/>
      <c r="AAV140" s="28"/>
      <c r="AAW140" s="28"/>
      <c r="AAX140" s="28"/>
      <c r="AAY140" s="28"/>
      <c r="AAZ140" s="28"/>
      <c r="ABA140" s="28"/>
      <c r="ABB140" s="28"/>
      <c r="ABC140" s="28"/>
      <c r="ABD140" s="28"/>
      <c r="ABE140" s="28"/>
      <c r="ABF140" s="28"/>
      <c r="ABG140" s="28"/>
      <c r="ABH140" s="28"/>
      <c r="ABI140" s="28"/>
      <c r="ABJ140" s="28"/>
      <c r="ABK140" s="28"/>
      <c r="ABL140" s="28"/>
      <c r="ABM140" s="28"/>
      <c r="ABN140" s="28"/>
      <c r="ABO140" s="28"/>
      <c r="ABP140" s="28"/>
      <c r="ABQ140" s="28"/>
      <c r="ABR140" s="28"/>
      <c r="ABS140" s="28"/>
      <c r="ABT140" s="28"/>
      <c r="ABU140" s="28"/>
      <c r="ABV140" s="28"/>
      <c r="ABW140" s="28"/>
      <c r="ABX140" s="28"/>
      <c r="ABY140" s="28"/>
      <c r="ABZ140" s="28"/>
      <c r="ACA140" s="28"/>
      <c r="ACB140" s="28"/>
      <c r="ACC140" s="28"/>
      <c r="ACD140" s="28"/>
      <c r="ACE140" s="28"/>
      <c r="ACF140" s="28"/>
      <c r="ACG140" s="28"/>
      <c r="ACH140" s="28"/>
      <c r="ACI140" s="28"/>
      <c r="ACJ140" s="28"/>
      <c r="ACK140" s="28"/>
      <c r="ACL140" s="28"/>
      <c r="ACM140" s="28"/>
      <c r="ACN140" s="28"/>
      <c r="ACO140" s="28"/>
      <c r="ACP140" s="28"/>
      <c r="ACQ140" s="28"/>
      <c r="ACR140" s="28"/>
      <c r="ACS140" s="28"/>
      <c r="ACT140" s="28"/>
      <c r="ACU140" s="28"/>
      <c r="ACV140" s="28"/>
      <c r="ACW140" s="28"/>
      <c r="ACX140" s="28"/>
      <c r="ACY140" s="28"/>
      <c r="ACZ140" s="28"/>
      <c r="ADA140" s="28"/>
      <c r="ADB140" s="28"/>
      <c r="ADC140" s="28"/>
      <c r="ADD140" s="28"/>
      <c r="ADE140" s="28"/>
      <c r="ADF140" s="28"/>
      <c r="ADG140" s="28"/>
      <c r="ADH140" s="28"/>
      <c r="ADI140" s="28"/>
      <c r="ADJ140" s="28"/>
      <c r="ADK140" s="28"/>
      <c r="ADL140" s="28"/>
      <c r="ADM140" s="28"/>
      <c r="ADN140" s="28"/>
      <c r="ADO140" s="28"/>
      <c r="ADP140" s="28"/>
      <c r="ADQ140" s="28"/>
      <c r="ADR140" s="28"/>
      <c r="ADS140" s="28"/>
      <c r="ADT140" s="28"/>
      <c r="ADU140" s="28"/>
      <c r="ADV140" s="28"/>
      <c r="ADW140" s="28"/>
      <c r="ADX140" s="28"/>
      <c r="ADY140" s="28"/>
      <c r="ADZ140" s="28"/>
      <c r="AEA140" s="28"/>
      <c r="AEB140" s="28"/>
      <c r="AEC140" s="28"/>
      <c r="AED140" s="28"/>
      <c r="AEE140" s="28"/>
      <c r="AEF140" s="28"/>
      <c r="AEG140" s="28"/>
      <c r="AEH140" s="28"/>
      <c r="AEI140" s="28"/>
      <c r="AEJ140" s="28"/>
      <c r="AEK140" s="28"/>
      <c r="AEL140" s="28"/>
      <c r="AEM140" s="28"/>
      <c r="AEN140" s="28"/>
      <c r="AEO140" s="28"/>
      <c r="AEP140" s="28"/>
      <c r="AEQ140" s="28"/>
      <c r="AER140" s="28"/>
      <c r="AES140" s="28"/>
      <c r="AET140" s="28"/>
      <c r="AEU140" s="28"/>
      <c r="AEV140" s="28"/>
      <c r="AEW140" s="28"/>
      <c r="AEX140" s="28"/>
      <c r="AEY140" s="28"/>
      <c r="AEZ140" s="28"/>
      <c r="AFA140" s="28"/>
      <c r="AFB140" s="28"/>
      <c r="AFC140" s="28"/>
      <c r="AFD140" s="28"/>
      <c r="AFE140" s="28"/>
      <c r="AFF140" s="28"/>
      <c r="AFG140" s="28"/>
      <c r="AFH140" s="28"/>
      <c r="AFI140" s="28"/>
      <c r="AFJ140" s="28"/>
      <c r="AFK140" s="28"/>
      <c r="AFL140" s="28"/>
      <c r="AFM140" s="28"/>
      <c r="AFN140" s="28"/>
      <c r="AFO140" s="28"/>
    </row>
    <row r="141" spans="1:847" ht="31.05" customHeight="1">
      <c r="A141" s="446"/>
      <c r="B141" s="521" t="s">
        <v>413</v>
      </c>
      <c r="C141" s="522"/>
      <c r="D141" s="40"/>
      <c r="E141" s="40"/>
      <c r="F141" s="40"/>
      <c r="G141" s="40"/>
      <c r="H141" s="40"/>
      <c r="I141" s="40"/>
      <c r="J141" s="40"/>
      <c r="K141" s="40"/>
      <c r="L141" s="449"/>
    </row>
    <row r="142" spans="1:847" ht="31.05" customHeight="1">
      <c r="A142" s="437"/>
      <c r="B142" s="354"/>
      <c r="C142" s="480" t="s">
        <v>194</v>
      </c>
      <c r="D142" s="350"/>
      <c r="E142" s="481" t="b">
        <v>0</v>
      </c>
      <c r="F142" s="453">
        <f>$I$10*$I142/100</f>
        <v>0</v>
      </c>
      <c r="G142" s="453">
        <f>$G$10*$I142/100</f>
        <v>0</v>
      </c>
      <c r="H142" s="354" t="s">
        <v>453</v>
      </c>
      <c r="I142" s="560">
        <v>100</v>
      </c>
      <c r="J142" s="467" t="s">
        <v>334</v>
      </c>
      <c r="K142" s="514">
        <f t="shared" ref="K142:K150" si="46">AA142</f>
        <v>0</v>
      </c>
      <c r="L142" s="422" t="str">
        <f t="shared" ref="L142:L151" si="47">IF($E142,K142,"")</f>
        <v/>
      </c>
      <c r="M142" s="618">
        <v>2.63</v>
      </c>
      <c r="N142" s="263" t="s">
        <v>142</v>
      </c>
      <c r="O142" s="262">
        <f>(22/5.68)*G142*M142</f>
        <v>0</v>
      </c>
      <c r="P142" s="265" t="s">
        <v>146</v>
      </c>
      <c r="Q142" s="262">
        <v>304.52</v>
      </c>
      <c r="R142" s="262" t="s">
        <v>138</v>
      </c>
      <c r="S142" s="262">
        <f>(G142*0.15875)*Q142</f>
        <v>0</v>
      </c>
      <c r="T142" s="263" t="s">
        <v>139</v>
      </c>
      <c r="U142" s="262">
        <v>3.52</v>
      </c>
      <c r="V142" s="262" t="s">
        <v>150</v>
      </c>
      <c r="W142" s="262">
        <f>(G142/221.7)*545*U142</f>
        <v>0</v>
      </c>
      <c r="X142" s="263" t="s">
        <v>183</v>
      </c>
      <c r="Y142" s="297">
        <f>O142+S142+W142</f>
        <v>0</v>
      </c>
      <c r="Z142" s="262"/>
      <c r="AA142" s="256">
        <f>Y142-Z142</f>
        <v>0</v>
      </c>
    </row>
    <row r="143" spans="1:847" ht="31.05" customHeight="1">
      <c r="A143" s="457"/>
      <c r="B143" s="44"/>
      <c r="C143" s="472" t="s">
        <v>195</v>
      </c>
      <c r="D143" s="349"/>
      <c r="E143" s="473" t="b">
        <v>0</v>
      </c>
      <c r="F143" s="461">
        <f>$I$10*$I143/100</f>
        <v>0</v>
      </c>
      <c r="G143" s="461">
        <f>$G$10*$I143/100</f>
        <v>0</v>
      </c>
      <c r="H143" s="44" t="s">
        <v>453</v>
      </c>
      <c r="I143" s="560">
        <v>100</v>
      </c>
      <c r="J143" s="468" t="s">
        <v>334</v>
      </c>
      <c r="K143" s="463">
        <f t="shared" si="46"/>
        <v>0</v>
      </c>
      <c r="L143" s="464" t="str">
        <f t="shared" si="47"/>
        <v/>
      </c>
      <c r="M143" s="337">
        <v>2.63</v>
      </c>
      <c r="N143" s="257" t="s">
        <v>142</v>
      </c>
      <c r="O143" s="256">
        <f>(22/5.68)*G143*M143</f>
        <v>0</v>
      </c>
      <c r="P143" s="267" t="s">
        <v>146</v>
      </c>
      <c r="Q143" s="256">
        <v>250.4</v>
      </c>
      <c r="R143" s="256" t="s">
        <v>138</v>
      </c>
      <c r="S143" s="256">
        <f>(G143*0.15875)*Q143</f>
        <v>0</v>
      </c>
      <c r="T143" s="257" t="s">
        <v>139</v>
      </c>
      <c r="U143" s="256">
        <v>3.52</v>
      </c>
      <c r="V143" s="256" t="s">
        <v>150</v>
      </c>
      <c r="W143" s="256">
        <f>(G143/221.7)*545*U143</f>
        <v>0</v>
      </c>
      <c r="X143" s="277" t="s">
        <v>183</v>
      </c>
      <c r="Y143" s="298">
        <f>O143+S143+W143</f>
        <v>0</v>
      </c>
      <c r="Z143" s="256"/>
      <c r="AA143" s="256">
        <f>Y143-Z143</f>
        <v>0</v>
      </c>
    </row>
    <row r="144" spans="1:847" ht="31.05" customHeight="1">
      <c r="A144" s="437"/>
      <c r="B144" s="354"/>
      <c r="C144" s="480" t="s">
        <v>193</v>
      </c>
      <c r="D144" s="350"/>
      <c r="E144" s="481" t="b">
        <v>0</v>
      </c>
      <c r="F144" s="453">
        <f t="shared" ref="F144:F151" si="48">$I$10*$I144/100</f>
        <v>0</v>
      </c>
      <c r="G144" s="453">
        <f t="shared" ref="G144:G151" si="49">$G$10*$I144/100</f>
        <v>0</v>
      </c>
      <c r="H144" s="354" t="s">
        <v>453</v>
      </c>
      <c r="I144" s="560">
        <v>100</v>
      </c>
      <c r="J144" s="467" t="s">
        <v>334</v>
      </c>
      <c r="K144" s="514">
        <f t="shared" si="46"/>
        <v>0</v>
      </c>
      <c r="L144" s="422" t="str">
        <f t="shared" si="47"/>
        <v/>
      </c>
      <c r="M144" s="618">
        <v>248.3</v>
      </c>
      <c r="N144" s="262" t="s">
        <v>138</v>
      </c>
      <c r="O144" s="262">
        <f>G144*0.0254*M144</f>
        <v>0</v>
      </c>
      <c r="P144" s="288" t="s">
        <v>191</v>
      </c>
      <c r="Q144" s="262">
        <v>2.63</v>
      </c>
      <c r="R144" s="263" t="s">
        <v>142</v>
      </c>
      <c r="S144" s="262">
        <f>(22/5.68)*G144*Q144</f>
        <v>0</v>
      </c>
      <c r="T144" s="258" t="s">
        <v>146</v>
      </c>
      <c r="U144" s="262"/>
      <c r="V144" s="262"/>
      <c r="W144" s="262"/>
      <c r="X144" s="262"/>
      <c r="Y144" s="297">
        <f>O144+S144</f>
        <v>0</v>
      </c>
      <c r="Z144" s="262"/>
      <c r="AA144" s="256">
        <f>O144+S144+W144</f>
        <v>0</v>
      </c>
    </row>
    <row r="145" spans="1:27" ht="31.05" customHeight="1">
      <c r="A145" s="457"/>
      <c r="B145" s="44"/>
      <c r="C145" s="472" t="s">
        <v>301</v>
      </c>
      <c r="D145" s="349"/>
      <c r="E145" s="473" t="b">
        <v>0</v>
      </c>
      <c r="F145" s="461">
        <f t="shared" si="48"/>
        <v>0</v>
      </c>
      <c r="G145" s="461">
        <f t="shared" si="49"/>
        <v>0</v>
      </c>
      <c r="H145" s="44" t="s">
        <v>453</v>
      </c>
      <c r="I145" s="560">
        <v>100</v>
      </c>
      <c r="J145" s="468" t="s">
        <v>334</v>
      </c>
      <c r="K145" s="463">
        <f t="shared" si="46"/>
        <v>0</v>
      </c>
      <c r="L145" s="464" t="str">
        <f t="shared" si="47"/>
        <v/>
      </c>
      <c r="M145" s="337">
        <v>248.3</v>
      </c>
      <c r="N145" s="256" t="s">
        <v>138</v>
      </c>
      <c r="O145" s="256">
        <f>G145*0.0254*M145</f>
        <v>0</v>
      </c>
      <c r="P145" s="277" t="s">
        <v>191</v>
      </c>
      <c r="Q145" s="256">
        <v>2.63</v>
      </c>
      <c r="R145" s="257" t="s">
        <v>142</v>
      </c>
      <c r="S145" s="256">
        <f>(36/5.68)*G145*Q145</f>
        <v>0</v>
      </c>
      <c r="T145" s="299" t="s">
        <v>146</v>
      </c>
      <c r="U145" s="256"/>
      <c r="V145" s="256"/>
      <c r="W145" s="256"/>
      <c r="X145" s="256"/>
      <c r="Y145" s="298">
        <f>O145+S145</f>
        <v>0</v>
      </c>
      <c r="Z145" s="256"/>
      <c r="AA145" s="256">
        <f t="shared" ref="AA145:AA151" si="50">Y145-Z145</f>
        <v>0</v>
      </c>
    </row>
    <row r="146" spans="1:27" ht="31.05" customHeight="1">
      <c r="A146" s="437"/>
      <c r="B146" s="354"/>
      <c r="C146" s="480" t="s">
        <v>196</v>
      </c>
      <c r="D146" s="350"/>
      <c r="E146" s="481" t="b">
        <v>0</v>
      </c>
      <c r="F146" s="453">
        <f t="shared" si="48"/>
        <v>0</v>
      </c>
      <c r="G146" s="453">
        <f t="shared" si="49"/>
        <v>0</v>
      </c>
      <c r="H146" s="354" t="s">
        <v>453</v>
      </c>
      <c r="I146" s="560">
        <v>100</v>
      </c>
      <c r="J146" s="467" t="s">
        <v>334</v>
      </c>
      <c r="K146" s="514">
        <f t="shared" si="46"/>
        <v>0</v>
      </c>
      <c r="L146" s="422" t="str">
        <f t="shared" si="47"/>
        <v/>
      </c>
      <c r="M146" s="337">
        <v>144</v>
      </c>
      <c r="N146" s="257" t="s">
        <v>138</v>
      </c>
      <c r="O146" s="256">
        <f>(G146/32.35)*M146</f>
        <v>0</v>
      </c>
      <c r="P146" s="267" t="s">
        <v>176</v>
      </c>
      <c r="Q146" s="256">
        <v>304.52</v>
      </c>
      <c r="R146" s="256" t="s">
        <v>138</v>
      </c>
      <c r="S146" s="256">
        <f>(G146*0.098)*Q146</f>
        <v>0</v>
      </c>
      <c r="T146" s="257" t="s">
        <v>139</v>
      </c>
      <c r="U146" s="256">
        <v>2.512</v>
      </c>
      <c r="V146" s="256" t="s">
        <v>142</v>
      </c>
      <c r="W146" s="256">
        <f>(20/5.68)*U146*(G146*0.78)</f>
        <v>0</v>
      </c>
      <c r="X146" s="288" t="s">
        <v>143</v>
      </c>
      <c r="Y146" s="297">
        <f>O146+S146+W146</f>
        <v>0</v>
      </c>
      <c r="Z146" s="256"/>
      <c r="AA146" s="256">
        <f t="shared" si="50"/>
        <v>0</v>
      </c>
    </row>
    <row r="147" spans="1:27" ht="31.05" customHeight="1">
      <c r="A147" s="457"/>
      <c r="B147" s="44"/>
      <c r="C147" s="472" t="s">
        <v>197</v>
      </c>
      <c r="D147" s="349"/>
      <c r="E147" s="473" t="b">
        <v>0</v>
      </c>
      <c r="F147" s="461">
        <f t="shared" si="48"/>
        <v>0</v>
      </c>
      <c r="G147" s="461">
        <f t="shared" si="49"/>
        <v>0</v>
      </c>
      <c r="H147" s="44" t="s">
        <v>453</v>
      </c>
      <c r="I147" s="560">
        <v>100</v>
      </c>
      <c r="J147" s="462" t="s">
        <v>334</v>
      </c>
      <c r="K147" s="463">
        <f t="shared" si="46"/>
        <v>0</v>
      </c>
      <c r="L147" s="464" t="str">
        <f t="shared" si="47"/>
        <v/>
      </c>
      <c r="M147" s="337">
        <v>144</v>
      </c>
      <c r="N147" s="257" t="s">
        <v>138</v>
      </c>
      <c r="O147" s="256">
        <f>(G147/32.35)*M147</f>
        <v>0</v>
      </c>
      <c r="P147" s="267" t="s">
        <v>176</v>
      </c>
      <c r="Q147" s="256">
        <v>250.4</v>
      </c>
      <c r="R147" s="256" t="s">
        <v>138</v>
      </c>
      <c r="S147" s="256">
        <f>(G147*0.098)*Q147</f>
        <v>0</v>
      </c>
      <c r="T147" s="257" t="s">
        <v>139</v>
      </c>
      <c r="U147" s="256">
        <v>2.512</v>
      </c>
      <c r="V147" s="256" t="s">
        <v>142</v>
      </c>
      <c r="W147" s="256">
        <f>(20/5.68)*U147*(G147*0.78)</f>
        <v>0</v>
      </c>
      <c r="X147" s="288" t="s">
        <v>143</v>
      </c>
      <c r="Y147" s="297">
        <f>O147+S147+W147</f>
        <v>0</v>
      </c>
      <c r="Z147" s="256"/>
      <c r="AA147" s="256">
        <f t="shared" si="50"/>
        <v>0</v>
      </c>
    </row>
    <row r="148" spans="1:27" ht="31.05" customHeight="1">
      <c r="A148" s="450"/>
      <c r="B148" s="35"/>
      <c r="C148" s="474" t="s">
        <v>298</v>
      </c>
      <c r="D148" s="350"/>
      <c r="E148" s="452" t="b">
        <v>0</v>
      </c>
      <c r="F148" s="453">
        <f t="shared" si="48"/>
        <v>0</v>
      </c>
      <c r="G148" s="453">
        <f t="shared" si="49"/>
        <v>0</v>
      </c>
      <c r="H148" s="354" t="s">
        <v>453</v>
      </c>
      <c r="I148" s="560">
        <v>100</v>
      </c>
      <c r="J148" s="455" t="s">
        <v>334</v>
      </c>
      <c r="K148" s="456">
        <f t="shared" si="46"/>
        <v>0</v>
      </c>
      <c r="L148" s="422" t="str">
        <f>IF($E148,K148,"")</f>
        <v/>
      </c>
      <c r="M148" s="335">
        <v>-88.724000000000004</v>
      </c>
      <c r="N148" s="245" t="s">
        <v>299</v>
      </c>
      <c r="O148" s="246">
        <f>G148*M148</f>
        <v>0</v>
      </c>
      <c r="P148" s="266" t="s">
        <v>300</v>
      </c>
      <c r="Q148" s="246"/>
      <c r="R148" s="246"/>
      <c r="S148" s="246"/>
      <c r="T148" s="245"/>
      <c r="U148" s="246"/>
      <c r="V148" s="246"/>
      <c r="W148" s="246"/>
      <c r="X148" s="252"/>
      <c r="Y148" s="246">
        <f>O148</f>
        <v>0</v>
      </c>
      <c r="Z148" s="246"/>
      <c r="AA148" s="246">
        <f t="shared" si="50"/>
        <v>0</v>
      </c>
    </row>
    <row r="149" spans="1:27" ht="31.05" customHeight="1">
      <c r="A149" s="457"/>
      <c r="B149" s="44"/>
      <c r="C149" s="472" t="s">
        <v>272</v>
      </c>
      <c r="D149" s="349"/>
      <c r="E149" s="473" t="b">
        <v>0</v>
      </c>
      <c r="F149" s="461">
        <f t="shared" si="48"/>
        <v>0</v>
      </c>
      <c r="G149" s="461">
        <f t="shared" si="49"/>
        <v>0</v>
      </c>
      <c r="H149" s="44" t="s">
        <v>453</v>
      </c>
      <c r="I149" s="560">
        <v>100</v>
      </c>
      <c r="J149" s="468" t="s">
        <v>334</v>
      </c>
      <c r="K149" s="463">
        <f t="shared" si="46"/>
        <v>0</v>
      </c>
      <c r="L149" s="464" t="str">
        <f t="shared" si="47"/>
        <v/>
      </c>
      <c r="M149" s="337">
        <v>-29.5</v>
      </c>
      <c r="N149" s="257" t="s">
        <v>212</v>
      </c>
      <c r="O149" s="256">
        <f>G149*M149</f>
        <v>0</v>
      </c>
      <c r="P149" s="300" t="s">
        <v>273</v>
      </c>
      <c r="Q149" s="256"/>
      <c r="R149" s="256"/>
      <c r="S149" s="256"/>
      <c r="T149" s="257"/>
      <c r="U149" s="256"/>
      <c r="V149" s="256"/>
      <c r="W149" s="256"/>
      <c r="X149" s="290"/>
      <c r="Y149" s="256">
        <f>O149</f>
        <v>0</v>
      </c>
      <c r="Z149" s="256"/>
      <c r="AA149" s="296">
        <f t="shared" si="50"/>
        <v>0</v>
      </c>
    </row>
    <row r="150" spans="1:27" ht="31.05" customHeight="1">
      <c r="A150" s="450"/>
      <c r="B150" s="35"/>
      <c r="C150" s="474" t="s">
        <v>358</v>
      </c>
      <c r="D150" s="350"/>
      <c r="E150" s="452" t="b">
        <v>0</v>
      </c>
      <c r="F150" s="453">
        <f t="shared" si="48"/>
        <v>0</v>
      </c>
      <c r="G150" s="453">
        <f t="shared" si="49"/>
        <v>0</v>
      </c>
      <c r="H150" s="354" t="s">
        <v>453</v>
      </c>
      <c r="I150" s="560">
        <v>100</v>
      </c>
      <c r="J150" s="455" t="s">
        <v>334</v>
      </c>
      <c r="K150" s="456">
        <f t="shared" si="46"/>
        <v>0</v>
      </c>
      <c r="L150" s="422" t="str">
        <f t="shared" si="47"/>
        <v/>
      </c>
      <c r="M150" s="335">
        <v>8.4000000000000005E-2</v>
      </c>
      <c r="N150" s="245" t="s">
        <v>150</v>
      </c>
      <c r="O150" s="246">
        <f>G150*0.3048*2000*M150</f>
        <v>0</v>
      </c>
      <c r="P150" s="253" t="s">
        <v>356</v>
      </c>
      <c r="Q150" s="246"/>
      <c r="R150" s="246"/>
      <c r="S150" s="246"/>
      <c r="T150" s="245"/>
      <c r="U150" s="246"/>
      <c r="V150" s="246"/>
      <c r="W150" s="246"/>
      <c r="X150" s="252"/>
      <c r="Y150" s="246">
        <f>AVERAGE(O150,S150,W150)</f>
        <v>0</v>
      </c>
      <c r="Z150" s="246"/>
      <c r="AA150" s="301">
        <f t="shared" si="50"/>
        <v>0</v>
      </c>
    </row>
    <row r="151" spans="1:27" ht="31.05" customHeight="1">
      <c r="A151" s="457"/>
      <c r="B151" s="44"/>
      <c r="C151" s="472" t="s">
        <v>359</v>
      </c>
      <c r="D151" s="349"/>
      <c r="E151" s="473" t="b">
        <v>0</v>
      </c>
      <c r="F151" s="461">
        <f t="shared" si="48"/>
        <v>0</v>
      </c>
      <c r="G151" s="461">
        <f t="shared" si="49"/>
        <v>0</v>
      </c>
      <c r="H151" s="44" t="s">
        <v>453</v>
      </c>
      <c r="I151" s="560">
        <v>100</v>
      </c>
      <c r="J151" s="468" t="s">
        <v>334</v>
      </c>
      <c r="K151" s="463">
        <f>AA151</f>
        <v>0</v>
      </c>
      <c r="L151" s="464" t="str">
        <f t="shared" si="47"/>
        <v/>
      </c>
      <c r="M151" s="337">
        <v>8.4000000000000005E-2</v>
      </c>
      <c r="N151" s="257" t="s">
        <v>150</v>
      </c>
      <c r="O151" s="256">
        <f>G151*0.4064*2000*M151</f>
        <v>0</v>
      </c>
      <c r="P151" s="300" t="s">
        <v>357</v>
      </c>
      <c r="Q151" s="256"/>
      <c r="R151" s="256"/>
      <c r="S151" s="256"/>
      <c r="T151" s="257"/>
      <c r="U151" s="256"/>
      <c r="V151" s="256"/>
      <c r="W151" s="256"/>
      <c r="X151" s="290"/>
      <c r="Y151" s="256">
        <f>AVERAGE(O151,S151,W151)</f>
        <v>0</v>
      </c>
      <c r="Z151" s="256"/>
      <c r="AA151" s="296">
        <f t="shared" si="50"/>
        <v>0</v>
      </c>
    </row>
    <row r="152" spans="1:27" ht="31.05" customHeight="1">
      <c r="A152" s="450"/>
      <c r="B152" s="35"/>
      <c r="C152" s="474"/>
      <c r="D152" s="35"/>
      <c r="E152" s="35"/>
      <c r="F152" s="35"/>
      <c r="G152" s="35"/>
      <c r="H152" s="35"/>
      <c r="I152" s="35"/>
      <c r="J152" s="35"/>
      <c r="K152" s="35"/>
      <c r="L152" s="470"/>
    </row>
    <row r="153" spans="1:27" ht="31.05" customHeight="1">
      <c r="A153" s="446"/>
      <c r="B153" s="447" t="s">
        <v>414</v>
      </c>
      <c r="C153" s="40"/>
      <c r="D153" s="40"/>
      <c r="E153" s="40"/>
      <c r="F153" s="40"/>
      <c r="G153" s="40"/>
      <c r="H153" s="448"/>
      <c r="I153" s="448"/>
      <c r="J153" s="40"/>
      <c r="K153" s="40"/>
      <c r="L153" s="449"/>
    </row>
    <row r="154" spans="1:27" ht="31.05" customHeight="1">
      <c r="A154" s="437"/>
      <c r="B154" s="354"/>
      <c r="C154" s="480" t="s">
        <v>91</v>
      </c>
      <c r="D154" s="350"/>
      <c r="E154" s="481" t="b">
        <v>0</v>
      </c>
      <c r="F154" s="453">
        <f>$I$10*$I154/100</f>
        <v>0</v>
      </c>
      <c r="G154" s="453">
        <f>$G$10*$I154/100</f>
        <v>0</v>
      </c>
      <c r="H154" s="354" t="s">
        <v>453</v>
      </c>
      <c r="I154" s="560">
        <v>100</v>
      </c>
      <c r="J154" s="467" t="s">
        <v>334</v>
      </c>
      <c r="K154" s="514">
        <f t="shared" ref="K154:K167" si="51">AA154</f>
        <v>0</v>
      </c>
      <c r="L154" s="422" t="str">
        <f t="shared" ref="L154:L167" si="52">IF($E154,K154,"")</f>
        <v/>
      </c>
      <c r="M154" s="618">
        <v>72.64</v>
      </c>
      <c r="N154" s="262" t="s">
        <v>138</v>
      </c>
      <c r="O154" s="262">
        <f>G154*0.0159*M154</f>
        <v>0</v>
      </c>
      <c r="P154" s="264" t="s">
        <v>147</v>
      </c>
      <c r="Q154" s="262">
        <v>74.02</v>
      </c>
      <c r="R154" s="262" t="s">
        <v>138</v>
      </c>
      <c r="S154" s="262">
        <f>G154*0.0159*Q154</f>
        <v>0</v>
      </c>
      <c r="T154" s="262" t="s">
        <v>379</v>
      </c>
      <c r="U154" s="262">
        <v>70.97</v>
      </c>
      <c r="V154" s="262" t="s">
        <v>138</v>
      </c>
      <c r="W154" s="262">
        <f>G154*0.0159*U154</f>
        <v>0</v>
      </c>
      <c r="X154" s="262" t="s">
        <v>380</v>
      </c>
      <c r="Y154" s="256">
        <f>AVERAGE(O154,S154,W154)</f>
        <v>0</v>
      </c>
      <c r="Z154" s="262"/>
      <c r="AA154" s="256">
        <f t="shared" ref="AA154:AA166" si="53">Y154-Z154</f>
        <v>0</v>
      </c>
    </row>
    <row r="155" spans="1:27" ht="31.05" customHeight="1">
      <c r="A155" s="457"/>
      <c r="B155" s="44"/>
      <c r="C155" s="500" t="s">
        <v>353</v>
      </c>
      <c r="D155" s="349"/>
      <c r="E155" s="473" t="b">
        <v>0</v>
      </c>
      <c r="F155" s="461">
        <f>$I$10*$I155/100</f>
        <v>0</v>
      </c>
      <c r="G155" s="461">
        <f>$G$10*$I155/100</f>
        <v>0</v>
      </c>
      <c r="H155" s="44" t="s">
        <v>453</v>
      </c>
      <c r="I155" s="560">
        <v>100</v>
      </c>
      <c r="J155" s="502" t="s">
        <v>334</v>
      </c>
      <c r="K155" s="463">
        <f>$AA155</f>
        <v>0</v>
      </c>
      <c r="L155" s="464" t="str">
        <f t="shared" si="52"/>
        <v/>
      </c>
      <c r="M155" s="337">
        <v>72.64</v>
      </c>
      <c r="N155" s="256" t="s">
        <v>138</v>
      </c>
      <c r="O155" s="256">
        <f>G155*0.015875*M155</f>
        <v>0</v>
      </c>
      <c r="P155" s="277" t="s">
        <v>147</v>
      </c>
      <c r="Q155" s="262">
        <v>74.02</v>
      </c>
      <c r="R155" s="256" t="s">
        <v>138</v>
      </c>
      <c r="S155" s="262">
        <f>G155*0.0159*Q155</f>
        <v>0</v>
      </c>
      <c r="T155" s="262" t="s">
        <v>379</v>
      </c>
      <c r="U155" s="262">
        <v>70.97</v>
      </c>
      <c r="V155" s="256" t="s">
        <v>138</v>
      </c>
      <c r="W155" s="262">
        <f>G155*0.0159*U155</f>
        <v>0</v>
      </c>
      <c r="X155" s="262" t="s">
        <v>380</v>
      </c>
      <c r="Y155" s="256">
        <f t="shared" ref="Y155:Y167" si="54">AVERAGE(O155,S155,W155)</f>
        <v>0</v>
      </c>
      <c r="Z155" s="256">
        <f>G155*0.015875*434*0.5*3.67</f>
        <v>0</v>
      </c>
      <c r="AA155" s="256">
        <f t="shared" si="53"/>
        <v>0</v>
      </c>
    </row>
    <row r="156" spans="1:27" ht="31.05" customHeight="1">
      <c r="A156" s="450"/>
      <c r="B156" s="35"/>
      <c r="C156" s="474" t="s">
        <v>92</v>
      </c>
      <c r="D156" s="350"/>
      <c r="E156" s="452" t="b">
        <v>0</v>
      </c>
      <c r="F156" s="453">
        <f t="shared" ref="F156:F167" si="55">$I$10*$I156/100</f>
        <v>0</v>
      </c>
      <c r="G156" s="453">
        <f t="shared" ref="G156:G167" si="56">$G$10*$I156/100</f>
        <v>0</v>
      </c>
      <c r="H156" s="354" t="s">
        <v>453</v>
      </c>
      <c r="I156" s="560">
        <v>100</v>
      </c>
      <c r="J156" s="455" t="s">
        <v>334</v>
      </c>
      <c r="K156" s="456">
        <f t="shared" si="51"/>
        <v>0</v>
      </c>
      <c r="L156" s="422" t="str">
        <f t="shared" si="52"/>
        <v/>
      </c>
      <c r="M156" s="335">
        <v>72.64</v>
      </c>
      <c r="N156" s="246" t="s">
        <v>138</v>
      </c>
      <c r="O156" s="246">
        <f>G156*0.01905*M156</f>
        <v>0</v>
      </c>
      <c r="P156" s="245" t="s">
        <v>147</v>
      </c>
      <c r="Q156" s="262">
        <v>74.02</v>
      </c>
      <c r="R156" s="246" t="s">
        <v>138</v>
      </c>
      <c r="S156" s="246">
        <f>G156*0.01905*Q156</f>
        <v>0</v>
      </c>
      <c r="T156" s="262" t="s">
        <v>379</v>
      </c>
      <c r="U156" s="262">
        <v>70.97</v>
      </c>
      <c r="V156" s="246" t="s">
        <v>138</v>
      </c>
      <c r="W156" s="246">
        <f>G156*0.01905*U156</f>
        <v>0</v>
      </c>
      <c r="X156" s="262" t="s">
        <v>380</v>
      </c>
      <c r="Y156" s="256">
        <f t="shared" si="54"/>
        <v>0</v>
      </c>
      <c r="Z156" s="246"/>
      <c r="AA156" s="246">
        <f t="shared" si="53"/>
        <v>0</v>
      </c>
    </row>
    <row r="157" spans="1:27" ht="31.05" customHeight="1">
      <c r="A157" s="457"/>
      <c r="B157" s="44"/>
      <c r="C157" s="500" t="s">
        <v>351</v>
      </c>
      <c r="D157" s="349"/>
      <c r="E157" s="473" t="b">
        <v>0</v>
      </c>
      <c r="F157" s="461">
        <f t="shared" si="55"/>
        <v>0</v>
      </c>
      <c r="G157" s="461">
        <f t="shared" si="56"/>
        <v>0</v>
      </c>
      <c r="H157" s="44" t="s">
        <v>453</v>
      </c>
      <c r="I157" s="560">
        <v>100</v>
      </c>
      <c r="J157" s="502" t="s">
        <v>334</v>
      </c>
      <c r="K157" s="463">
        <f>$AA157</f>
        <v>0</v>
      </c>
      <c r="L157" s="464" t="str">
        <f t="shared" si="52"/>
        <v/>
      </c>
      <c r="M157" s="337">
        <v>72.64</v>
      </c>
      <c r="N157" s="256" t="s">
        <v>138</v>
      </c>
      <c r="O157" s="256">
        <f>G157*0.01905*M157</f>
        <v>0</v>
      </c>
      <c r="P157" s="257" t="s">
        <v>147</v>
      </c>
      <c r="Q157" s="262">
        <v>74.02</v>
      </c>
      <c r="R157" s="256" t="s">
        <v>138</v>
      </c>
      <c r="S157" s="246">
        <f>G157*0.01905*Q157</f>
        <v>0</v>
      </c>
      <c r="T157" s="262" t="s">
        <v>379</v>
      </c>
      <c r="U157" s="262">
        <v>70.97</v>
      </c>
      <c r="V157" s="256" t="s">
        <v>138</v>
      </c>
      <c r="W157" s="246">
        <f>G157*0.01905*U157</f>
        <v>0</v>
      </c>
      <c r="X157" s="262" t="s">
        <v>380</v>
      </c>
      <c r="Y157" s="256">
        <f t="shared" si="54"/>
        <v>0</v>
      </c>
      <c r="Z157" s="256">
        <f>G157*0.01905*434*0.5*3.67</f>
        <v>0</v>
      </c>
      <c r="AA157" s="256">
        <f t="shared" si="53"/>
        <v>0</v>
      </c>
    </row>
    <row r="158" spans="1:27" ht="31.05" customHeight="1">
      <c r="A158" s="450"/>
      <c r="B158" s="35"/>
      <c r="C158" s="474" t="s">
        <v>200</v>
      </c>
      <c r="D158" s="350"/>
      <c r="E158" s="452" t="b">
        <v>0</v>
      </c>
      <c r="F158" s="453">
        <f t="shared" si="55"/>
        <v>0</v>
      </c>
      <c r="G158" s="453">
        <f t="shared" si="56"/>
        <v>0</v>
      </c>
      <c r="H158" s="354" t="s">
        <v>453</v>
      </c>
      <c r="I158" s="560">
        <v>100</v>
      </c>
      <c r="J158" s="455" t="s">
        <v>334</v>
      </c>
      <c r="K158" s="456">
        <f t="shared" si="51"/>
        <v>0</v>
      </c>
      <c r="L158" s="422" t="str">
        <f t="shared" si="52"/>
        <v/>
      </c>
      <c r="M158" s="335">
        <v>0.158</v>
      </c>
      <c r="N158" s="246" t="s">
        <v>199</v>
      </c>
      <c r="O158" s="246">
        <f>G158*0.1025*0.8*1550*M158</f>
        <v>0</v>
      </c>
      <c r="P158" s="266" t="s">
        <v>198</v>
      </c>
      <c r="Q158" s="246"/>
      <c r="R158" s="246"/>
      <c r="S158" s="246"/>
      <c r="T158" s="246"/>
      <c r="U158" s="246"/>
      <c r="V158" s="246"/>
      <c r="W158" s="246"/>
      <c r="X158" s="246"/>
      <c r="Y158" s="256">
        <f t="shared" si="54"/>
        <v>0</v>
      </c>
      <c r="Z158" s="246"/>
      <c r="AA158" s="246">
        <f t="shared" si="53"/>
        <v>0</v>
      </c>
    </row>
    <row r="159" spans="1:27" ht="31.05" customHeight="1">
      <c r="A159" s="457"/>
      <c r="B159" s="44"/>
      <c r="C159" s="472" t="s">
        <v>201</v>
      </c>
      <c r="D159" s="349"/>
      <c r="E159" s="473" t="b">
        <v>0</v>
      </c>
      <c r="F159" s="461">
        <f t="shared" si="55"/>
        <v>0</v>
      </c>
      <c r="G159" s="461">
        <f t="shared" si="56"/>
        <v>0</v>
      </c>
      <c r="H159" s="44" t="s">
        <v>453</v>
      </c>
      <c r="I159" s="560">
        <v>100</v>
      </c>
      <c r="J159" s="468" t="s">
        <v>334</v>
      </c>
      <c r="K159" s="463">
        <f t="shared" si="51"/>
        <v>0</v>
      </c>
      <c r="L159" s="464" t="str">
        <f t="shared" si="52"/>
        <v/>
      </c>
      <c r="M159" s="337">
        <v>419</v>
      </c>
      <c r="N159" s="302" t="s">
        <v>138</v>
      </c>
      <c r="O159" s="256">
        <f>G159*0.1025*M159</f>
        <v>0</v>
      </c>
      <c r="P159" s="277" t="s">
        <v>203</v>
      </c>
      <c r="Q159" s="256"/>
      <c r="R159" s="256"/>
      <c r="S159" s="256"/>
      <c r="T159" s="256"/>
      <c r="U159" s="256"/>
      <c r="V159" s="256"/>
      <c r="W159" s="256"/>
      <c r="X159" s="256"/>
      <c r="Y159" s="256">
        <f t="shared" si="54"/>
        <v>0</v>
      </c>
      <c r="Z159" s="256"/>
      <c r="AA159" s="256">
        <f t="shared" si="53"/>
        <v>0</v>
      </c>
    </row>
    <row r="160" spans="1:27" ht="31.05" customHeight="1">
      <c r="A160" s="450"/>
      <c r="B160" s="35"/>
      <c r="C160" s="474" t="s">
        <v>202</v>
      </c>
      <c r="D160" s="350"/>
      <c r="E160" s="452" t="b">
        <v>0</v>
      </c>
      <c r="F160" s="453">
        <f t="shared" si="55"/>
        <v>0</v>
      </c>
      <c r="G160" s="453">
        <f t="shared" si="56"/>
        <v>0</v>
      </c>
      <c r="H160" s="354" t="s">
        <v>453</v>
      </c>
      <c r="I160" s="560">
        <v>100</v>
      </c>
      <c r="J160" s="455" t="s">
        <v>334</v>
      </c>
      <c r="K160" s="456">
        <f t="shared" si="51"/>
        <v>0</v>
      </c>
      <c r="L160" s="422" t="str">
        <f t="shared" si="52"/>
        <v/>
      </c>
      <c r="M160" s="335">
        <v>30.14</v>
      </c>
      <c r="N160" s="303" t="s">
        <v>204</v>
      </c>
      <c r="O160" s="246">
        <f t="shared" ref="O160:O165" si="57">G160*M160</f>
        <v>0</v>
      </c>
      <c r="P160" s="250" t="s">
        <v>205</v>
      </c>
      <c r="Q160" s="246"/>
      <c r="R160" s="246"/>
      <c r="S160" s="246"/>
      <c r="T160" s="246"/>
      <c r="U160" s="246"/>
      <c r="V160" s="246"/>
      <c r="W160" s="246"/>
      <c r="X160" s="246"/>
      <c r="Y160" s="256">
        <f t="shared" si="54"/>
        <v>0</v>
      </c>
      <c r="Z160" s="246"/>
      <c r="AA160" s="246">
        <f t="shared" si="53"/>
        <v>0</v>
      </c>
    </row>
    <row r="161" spans="1:27" ht="31.05" customHeight="1">
      <c r="A161" s="457"/>
      <c r="B161" s="44"/>
      <c r="C161" s="472" t="s">
        <v>370</v>
      </c>
      <c r="D161" s="349"/>
      <c r="E161" s="473" t="b">
        <v>0</v>
      </c>
      <c r="F161" s="461">
        <f t="shared" si="55"/>
        <v>0</v>
      </c>
      <c r="G161" s="461">
        <f t="shared" si="56"/>
        <v>0</v>
      </c>
      <c r="H161" s="44" t="s">
        <v>453</v>
      </c>
      <c r="I161" s="560">
        <v>100</v>
      </c>
      <c r="J161" s="468" t="s">
        <v>334</v>
      </c>
      <c r="K161" s="463">
        <f t="shared" si="51"/>
        <v>0</v>
      </c>
      <c r="L161" s="464" t="str">
        <f t="shared" si="52"/>
        <v/>
      </c>
      <c r="M161" s="337">
        <v>5.38</v>
      </c>
      <c r="N161" s="256" t="s">
        <v>207</v>
      </c>
      <c r="O161" s="256">
        <f t="shared" si="57"/>
        <v>0</v>
      </c>
      <c r="P161" s="277" t="s">
        <v>206</v>
      </c>
      <c r="Q161" s="256"/>
      <c r="R161" s="256"/>
      <c r="S161" s="256"/>
      <c r="T161" s="256"/>
      <c r="U161" s="256"/>
      <c r="V161" s="256"/>
      <c r="W161" s="256"/>
      <c r="X161" s="256"/>
      <c r="Y161" s="256">
        <f t="shared" si="54"/>
        <v>0</v>
      </c>
      <c r="Z161" s="256"/>
      <c r="AA161" s="256">
        <f t="shared" si="53"/>
        <v>0</v>
      </c>
    </row>
    <row r="162" spans="1:27" ht="31.05" customHeight="1">
      <c r="A162" s="450"/>
      <c r="B162" s="35"/>
      <c r="C162" s="474" t="s">
        <v>371</v>
      </c>
      <c r="D162" s="350"/>
      <c r="E162" s="452" t="b">
        <v>0</v>
      </c>
      <c r="F162" s="453">
        <f t="shared" si="55"/>
        <v>0</v>
      </c>
      <c r="G162" s="453">
        <f t="shared" si="56"/>
        <v>0</v>
      </c>
      <c r="H162" s="354" t="s">
        <v>453</v>
      </c>
      <c r="I162" s="560">
        <v>100</v>
      </c>
      <c r="J162" s="455" t="s">
        <v>334</v>
      </c>
      <c r="K162" s="456">
        <f t="shared" si="51"/>
        <v>0</v>
      </c>
      <c r="L162" s="422" t="str">
        <f t="shared" si="52"/>
        <v/>
      </c>
      <c r="M162" s="335">
        <v>14.96</v>
      </c>
      <c r="N162" s="246" t="s">
        <v>209</v>
      </c>
      <c r="O162" s="246">
        <f t="shared" si="57"/>
        <v>0</v>
      </c>
      <c r="P162" s="250" t="s">
        <v>208</v>
      </c>
      <c r="Q162" s="246">
        <v>13.55</v>
      </c>
      <c r="R162" s="246" t="s">
        <v>210</v>
      </c>
      <c r="S162" s="246">
        <f>G162*Q162</f>
        <v>0</v>
      </c>
      <c r="T162" s="246" t="s">
        <v>211</v>
      </c>
      <c r="U162" s="246"/>
      <c r="V162" s="246"/>
      <c r="W162" s="246"/>
      <c r="X162" s="246"/>
      <c r="Y162" s="256">
        <f t="shared" si="54"/>
        <v>0</v>
      </c>
      <c r="Z162" s="246"/>
      <c r="AA162" s="246">
        <f>Y162-Z162</f>
        <v>0</v>
      </c>
    </row>
    <row r="163" spans="1:27" ht="31.05" customHeight="1">
      <c r="A163" s="457"/>
      <c r="B163" s="44"/>
      <c r="C163" s="472" t="s">
        <v>372</v>
      </c>
      <c r="D163" s="349"/>
      <c r="E163" s="473" t="b">
        <v>0</v>
      </c>
      <c r="F163" s="461">
        <f t="shared" si="55"/>
        <v>0</v>
      </c>
      <c r="G163" s="461">
        <f t="shared" si="56"/>
        <v>0</v>
      </c>
      <c r="H163" s="44" t="s">
        <v>453</v>
      </c>
      <c r="I163" s="560">
        <v>100</v>
      </c>
      <c r="J163" s="468" t="s">
        <v>334</v>
      </c>
      <c r="K163" s="463">
        <f t="shared" si="51"/>
        <v>0</v>
      </c>
      <c r="L163" s="464" t="str">
        <f t="shared" si="52"/>
        <v/>
      </c>
      <c r="M163" s="337">
        <v>37.56</v>
      </c>
      <c r="N163" s="277" t="s">
        <v>323</v>
      </c>
      <c r="O163" s="256">
        <f t="shared" si="57"/>
        <v>0</v>
      </c>
      <c r="P163" s="295" t="s">
        <v>324</v>
      </c>
      <c r="Q163" s="256">
        <v>41.41</v>
      </c>
      <c r="R163" s="277" t="s">
        <v>326</v>
      </c>
      <c r="S163" s="256">
        <f>G163*Q163</f>
        <v>0</v>
      </c>
      <c r="T163" s="295" t="s">
        <v>325</v>
      </c>
      <c r="U163" s="256"/>
      <c r="V163" s="256"/>
      <c r="W163" s="256"/>
      <c r="X163" s="304"/>
      <c r="Y163" s="256">
        <f t="shared" si="54"/>
        <v>0</v>
      </c>
      <c r="Z163" s="256"/>
      <c r="AA163" s="256">
        <f>Y163-Z163</f>
        <v>0</v>
      </c>
    </row>
    <row r="164" spans="1:27" ht="31.05" customHeight="1">
      <c r="A164" s="450"/>
      <c r="B164" s="35"/>
      <c r="C164" s="474" t="s">
        <v>373</v>
      </c>
      <c r="D164" s="350"/>
      <c r="E164" s="452" t="b">
        <v>0</v>
      </c>
      <c r="F164" s="453">
        <f t="shared" si="55"/>
        <v>0</v>
      </c>
      <c r="G164" s="453">
        <f t="shared" si="56"/>
        <v>0</v>
      </c>
      <c r="H164" s="354" t="s">
        <v>453</v>
      </c>
      <c r="I164" s="560">
        <v>100</v>
      </c>
      <c r="J164" s="455" t="s">
        <v>334</v>
      </c>
      <c r="K164" s="456">
        <f t="shared" si="51"/>
        <v>0</v>
      </c>
      <c r="L164" s="422" t="str">
        <f t="shared" si="52"/>
        <v/>
      </c>
      <c r="M164" s="335">
        <v>6.83</v>
      </c>
      <c r="N164" s="250" t="s">
        <v>327</v>
      </c>
      <c r="O164" s="246">
        <f t="shared" si="57"/>
        <v>0</v>
      </c>
      <c r="P164" s="305" t="s">
        <v>328</v>
      </c>
      <c r="Q164" s="246"/>
      <c r="R164" s="246"/>
      <c r="S164" s="246"/>
      <c r="T164" s="306"/>
      <c r="U164" s="246"/>
      <c r="V164" s="246"/>
      <c r="W164" s="246"/>
      <c r="X164" s="306"/>
      <c r="Y164" s="256">
        <f t="shared" si="54"/>
        <v>0</v>
      </c>
      <c r="Z164" s="246"/>
      <c r="AA164" s="246">
        <f>Y164-Z164</f>
        <v>0</v>
      </c>
    </row>
    <row r="165" spans="1:27" ht="31.05" customHeight="1">
      <c r="A165" s="457"/>
      <c r="B165" s="44"/>
      <c r="C165" s="472" t="s">
        <v>93</v>
      </c>
      <c r="D165" s="349"/>
      <c r="E165" s="473" t="b">
        <v>0</v>
      </c>
      <c r="F165" s="461">
        <f t="shared" si="55"/>
        <v>0</v>
      </c>
      <c r="G165" s="461">
        <f t="shared" si="56"/>
        <v>0</v>
      </c>
      <c r="H165" s="44" t="s">
        <v>453</v>
      </c>
      <c r="I165" s="560">
        <v>100</v>
      </c>
      <c r="J165" s="468" t="s">
        <v>334</v>
      </c>
      <c r="K165" s="463">
        <f t="shared" si="51"/>
        <v>0</v>
      </c>
      <c r="L165" s="464" t="str">
        <f t="shared" si="52"/>
        <v/>
      </c>
      <c r="M165" s="337">
        <v>13.32</v>
      </c>
      <c r="N165" s="256" t="s">
        <v>212</v>
      </c>
      <c r="O165" s="256">
        <f t="shared" si="57"/>
        <v>0</v>
      </c>
      <c r="P165" s="277" t="s">
        <v>213</v>
      </c>
      <c r="Q165" s="256">
        <v>1.79</v>
      </c>
      <c r="R165" s="256" t="s">
        <v>215</v>
      </c>
      <c r="S165" s="256">
        <f>G165*0.008*1400*Q165</f>
        <v>0</v>
      </c>
      <c r="T165" s="277" t="s">
        <v>214</v>
      </c>
      <c r="U165" s="256">
        <v>0.67322000000000004</v>
      </c>
      <c r="V165" s="256" t="s">
        <v>217</v>
      </c>
      <c r="W165" s="256">
        <f>G165*0.008*1350*U165</f>
        <v>0</v>
      </c>
      <c r="X165" s="277" t="s">
        <v>216</v>
      </c>
      <c r="Y165" s="256">
        <f t="shared" si="54"/>
        <v>0</v>
      </c>
      <c r="Z165" s="256"/>
      <c r="AA165" s="256">
        <f t="shared" si="53"/>
        <v>0</v>
      </c>
    </row>
    <row r="166" spans="1:27" ht="31.05" customHeight="1">
      <c r="A166" s="450"/>
      <c r="B166" s="35"/>
      <c r="C166" s="474" t="s">
        <v>221</v>
      </c>
      <c r="D166" s="350"/>
      <c r="E166" s="452" t="b">
        <v>0</v>
      </c>
      <c r="F166" s="453">
        <f t="shared" si="55"/>
        <v>0</v>
      </c>
      <c r="G166" s="453">
        <f t="shared" si="56"/>
        <v>0</v>
      </c>
      <c r="H166" s="354" t="s">
        <v>453</v>
      </c>
      <c r="I166" s="560">
        <v>100</v>
      </c>
      <c r="J166" s="455" t="s">
        <v>334</v>
      </c>
      <c r="K166" s="456">
        <f t="shared" si="51"/>
        <v>0</v>
      </c>
      <c r="L166" s="422" t="str">
        <f t="shared" si="52"/>
        <v/>
      </c>
      <c r="M166" s="335">
        <v>0.69199999999999995</v>
      </c>
      <c r="N166" s="246" t="s">
        <v>218</v>
      </c>
      <c r="O166" s="246">
        <f>(G166*0.01588)/4*1440*M166</f>
        <v>0</v>
      </c>
      <c r="P166" s="250" t="s">
        <v>219</v>
      </c>
      <c r="Q166" s="246">
        <v>7.5799999999999999E-3</v>
      </c>
      <c r="R166" s="246" t="s">
        <v>220</v>
      </c>
      <c r="S166" s="246">
        <f>G166*0.015875*1600*Q166</f>
        <v>0</v>
      </c>
      <c r="T166" s="246"/>
      <c r="U166" s="246"/>
      <c r="V166" s="246"/>
      <c r="W166" s="246"/>
      <c r="X166" s="246"/>
      <c r="Y166" s="256">
        <f t="shared" si="54"/>
        <v>0</v>
      </c>
      <c r="Z166" s="246"/>
      <c r="AA166" s="246">
        <f t="shared" si="53"/>
        <v>0</v>
      </c>
    </row>
    <row r="167" spans="1:27" ht="31.05" customHeight="1">
      <c r="A167" s="457"/>
      <c r="B167" s="44"/>
      <c r="C167" s="472" t="s">
        <v>329</v>
      </c>
      <c r="D167" s="349"/>
      <c r="E167" s="473" t="b">
        <v>0</v>
      </c>
      <c r="F167" s="461">
        <f t="shared" si="55"/>
        <v>0</v>
      </c>
      <c r="G167" s="461">
        <f t="shared" si="56"/>
        <v>0</v>
      </c>
      <c r="H167" s="44" t="s">
        <v>453</v>
      </c>
      <c r="I167" s="560">
        <v>100</v>
      </c>
      <c r="J167" s="468" t="s">
        <v>334</v>
      </c>
      <c r="K167" s="463">
        <f t="shared" si="51"/>
        <v>0</v>
      </c>
      <c r="L167" s="464" t="str">
        <f t="shared" si="52"/>
        <v/>
      </c>
      <c r="M167" s="337">
        <v>0.51900000000000002</v>
      </c>
      <c r="N167" s="256" t="s">
        <v>150</v>
      </c>
      <c r="O167" s="256">
        <f>G167*4.625*M167</f>
        <v>0</v>
      </c>
      <c r="P167" s="295" t="s">
        <v>330</v>
      </c>
      <c r="Q167" s="256"/>
      <c r="R167" s="256"/>
      <c r="S167" s="256"/>
      <c r="T167" s="256"/>
      <c r="U167" s="256"/>
      <c r="V167" s="256"/>
      <c r="W167" s="256"/>
      <c r="X167" s="256"/>
      <c r="Y167" s="256">
        <f t="shared" si="54"/>
        <v>0</v>
      </c>
      <c r="Z167" s="256">
        <f>G167*4.625*0.45*0.55*3.67</f>
        <v>0</v>
      </c>
      <c r="AA167" s="256">
        <f>Y167-Z167</f>
        <v>0</v>
      </c>
    </row>
    <row r="168" spans="1:27" ht="31.05" customHeight="1">
      <c r="A168" s="450"/>
      <c r="B168" s="35"/>
      <c r="C168" s="474"/>
      <c r="D168" s="35"/>
      <c r="E168" s="35"/>
      <c r="F168" s="35"/>
      <c r="G168" s="35"/>
      <c r="H168" s="35"/>
      <c r="I168" s="35"/>
      <c r="J168" s="35"/>
      <c r="K168" s="35"/>
      <c r="L168" s="470"/>
    </row>
    <row r="169" spans="1:27" ht="31.05" customHeight="1">
      <c r="A169" s="446"/>
      <c r="B169" s="447" t="s">
        <v>415</v>
      </c>
      <c r="C169" s="523"/>
      <c r="D169" s="40"/>
      <c r="E169" s="40"/>
      <c r="F169" s="40"/>
      <c r="G169" s="40"/>
      <c r="H169" s="448"/>
      <c r="I169" s="448"/>
      <c r="J169" s="40"/>
      <c r="K169" s="40"/>
      <c r="L169" s="449"/>
    </row>
    <row r="170" spans="1:27" ht="31.05" customHeight="1">
      <c r="A170" s="437"/>
      <c r="B170" s="354"/>
      <c r="C170" s="480" t="s">
        <v>96</v>
      </c>
      <c r="D170" s="486"/>
      <c r="E170" s="481" t="b">
        <v>0</v>
      </c>
      <c r="F170" s="453">
        <f>$I$10*$I170/100</f>
        <v>0</v>
      </c>
      <c r="G170" s="453">
        <f>$G$10*$I170/100</f>
        <v>0</v>
      </c>
      <c r="H170" s="354" t="s">
        <v>453</v>
      </c>
      <c r="I170" s="560">
        <v>100</v>
      </c>
      <c r="J170" s="467" t="s">
        <v>334</v>
      </c>
      <c r="K170" s="456">
        <f t="shared" ref="K170:K179" si="58">+$AA170</f>
        <v>0</v>
      </c>
      <c r="L170" s="422" t="str">
        <f t="shared" ref="L170:L179" si="59">IF($E170,K170,"")</f>
        <v/>
      </c>
      <c r="M170" s="337">
        <v>2.69</v>
      </c>
      <c r="N170" s="257" t="s">
        <v>163</v>
      </c>
      <c r="O170" s="256">
        <f>G170*M170</f>
        <v>0</v>
      </c>
      <c r="P170" s="258" t="s">
        <v>162</v>
      </c>
      <c r="Q170" s="262"/>
      <c r="R170" s="262"/>
      <c r="S170" s="262"/>
      <c r="T170" s="262"/>
      <c r="U170" s="262"/>
      <c r="V170" s="262"/>
      <c r="W170" s="262"/>
      <c r="X170" s="262"/>
      <c r="Y170" s="262">
        <f t="shared" ref="Y170:Y178" si="60">AVERAGE(O170,S170,W170)</f>
        <v>0</v>
      </c>
      <c r="Z170" s="262"/>
      <c r="AA170" s="262">
        <f t="shared" ref="AA170:AA179" si="61">Y170-Z170</f>
        <v>0</v>
      </c>
    </row>
    <row r="171" spans="1:27" ht="31.05" customHeight="1">
      <c r="A171" s="457"/>
      <c r="B171" s="44"/>
      <c r="C171" s="472" t="s">
        <v>97</v>
      </c>
      <c r="D171" s="349"/>
      <c r="E171" s="473" t="b">
        <v>0</v>
      </c>
      <c r="F171" s="461">
        <f>$I$10*$I171/100</f>
        <v>0</v>
      </c>
      <c r="G171" s="461">
        <f>$G$10*$I171/100</f>
        <v>0</v>
      </c>
      <c r="H171" s="44" t="s">
        <v>453</v>
      </c>
      <c r="I171" s="560">
        <v>100</v>
      </c>
      <c r="J171" s="462" t="s">
        <v>334</v>
      </c>
      <c r="K171" s="463">
        <f t="shared" si="58"/>
        <v>0</v>
      </c>
      <c r="L171" s="464" t="str">
        <f t="shared" si="59"/>
        <v/>
      </c>
      <c r="M171" s="618">
        <v>3.42</v>
      </c>
      <c r="N171" s="264" t="s">
        <v>164</v>
      </c>
      <c r="O171" s="262">
        <f>G171*M171</f>
        <v>0</v>
      </c>
      <c r="P171" s="265" t="s">
        <v>165</v>
      </c>
      <c r="Q171" s="256"/>
      <c r="R171" s="256"/>
      <c r="S171" s="256"/>
      <c r="T171" s="256"/>
      <c r="U171" s="256"/>
      <c r="V171" s="256"/>
      <c r="W171" s="256"/>
      <c r="X171" s="256"/>
      <c r="Y171" s="262">
        <f t="shared" si="60"/>
        <v>0</v>
      </c>
      <c r="Z171" s="256"/>
      <c r="AA171" s="262">
        <f t="shared" si="61"/>
        <v>0</v>
      </c>
    </row>
    <row r="172" spans="1:27" ht="31.05" customHeight="1">
      <c r="A172" s="437"/>
      <c r="B172" s="354"/>
      <c r="C172" s="480" t="s">
        <v>287</v>
      </c>
      <c r="D172" s="486"/>
      <c r="E172" s="481" t="b">
        <v>0</v>
      </c>
      <c r="F172" s="453">
        <f t="shared" ref="F172:F179" si="62">$I$10*$I172/100</f>
        <v>0</v>
      </c>
      <c r="G172" s="453">
        <f t="shared" ref="G172:G179" si="63">$G$10*$I172/100</f>
        <v>0</v>
      </c>
      <c r="H172" s="354" t="s">
        <v>453</v>
      </c>
      <c r="I172" s="560">
        <v>100</v>
      </c>
      <c r="J172" s="467" t="s">
        <v>334</v>
      </c>
      <c r="K172" s="456">
        <f t="shared" si="58"/>
        <v>0</v>
      </c>
      <c r="L172" s="422" t="str">
        <f t="shared" si="59"/>
        <v/>
      </c>
      <c r="M172" s="618">
        <v>72.64</v>
      </c>
      <c r="N172" s="262" t="s">
        <v>138</v>
      </c>
      <c r="O172" s="262">
        <f>G172*0.0127*M172</f>
        <v>0</v>
      </c>
      <c r="P172" s="264" t="s">
        <v>147</v>
      </c>
      <c r="Q172" s="259">
        <v>74.02</v>
      </c>
      <c r="R172" s="259" t="s">
        <v>138</v>
      </c>
      <c r="S172" s="259">
        <f>G172*0.0127*Q172</f>
        <v>0</v>
      </c>
      <c r="T172" s="260" t="s">
        <v>374</v>
      </c>
      <c r="U172" s="259">
        <v>70.97</v>
      </c>
      <c r="V172" s="259" t="s">
        <v>138</v>
      </c>
      <c r="W172" s="259">
        <f>G172*0.0127*U172</f>
        <v>0</v>
      </c>
      <c r="X172" s="260" t="s">
        <v>375</v>
      </c>
      <c r="Y172" s="262">
        <f t="shared" si="60"/>
        <v>0</v>
      </c>
      <c r="Z172" s="262"/>
      <c r="AA172" s="262">
        <f t="shared" si="61"/>
        <v>0</v>
      </c>
    </row>
    <row r="173" spans="1:27" ht="31.05" customHeight="1">
      <c r="A173" s="457"/>
      <c r="B173" s="44"/>
      <c r="C173" s="500" t="s">
        <v>350</v>
      </c>
      <c r="D173" s="349"/>
      <c r="E173" s="473" t="b">
        <v>0</v>
      </c>
      <c r="F173" s="461">
        <f t="shared" si="62"/>
        <v>0</v>
      </c>
      <c r="G173" s="461">
        <f t="shared" si="63"/>
        <v>0</v>
      </c>
      <c r="H173" s="44" t="s">
        <v>453</v>
      </c>
      <c r="I173" s="560">
        <v>100</v>
      </c>
      <c r="J173" s="502" t="s">
        <v>334</v>
      </c>
      <c r="K173" s="463">
        <f>$AA173</f>
        <v>0</v>
      </c>
      <c r="L173" s="464" t="str">
        <f t="shared" si="59"/>
        <v/>
      </c>
      <c r="M173" s="337">
        <v>72.64</v>
      </c>
      <c r="N173" s="256" t="s">
        <v>138</v>
      </c>
      <c r="O173" s="256">
        <f>G173*0.0127*M173</f>
        <v>0</v>
      </c>
      <c r="P173" s="277" t="s">
        <v>147</v>
      </c>
      <c r="Q173" s="259">
        <v>74.02</v>
      </c>
      <c r="R173" s="259" t="s">
        <v>138</v>
      </c>
      <c r="S173" s="259">
        <f>G173*0.0127*Q173</f>
        <v>0</v>
      </c>
      <c r="T173" s="260" t="s">
        <v>374</v>
      </c>
      <c r="U173" s="259">
        <v>70.97</v>
      </c>
      <c r="V173" s="259" t="s">
        <v>138</v>
      </c>
      <c r="W173" s="259">
        <f>G173*0.0127*U173</f>
        <v>0</v>
      </c>
      <c r="X173" s="260" t="s">
        <v>375</v>
      </c>
      <c r="Y173" s="256">
        <f t="shared" si="60"/>
        <v>0</v>
      </c>
      <c r="Z173" s="256">
        <f>G173*0.0127*434*0.5*3.67</f>
        <v>0</v>
      </c>
      <c r="AA173" s="256">
        <f t="shared" si="61"/>
        <v>0</v>
      </c>
    </row>
    <row r="174" spans="1:27" ht="31.05" customHeight="1">
      <c r="A174" s="450"/>
      <c r="B174" s="35"/>
      <c r="C174" s="474" t="s">
        <v>286</v>
      </c>
      <c r="D174" s="350"/>
      <c r="E174" s="452" t="b">
        <v>0</v>
      </c>
      <c r="F174" s="453">
        <f t="shared" si="62"/>
        <v>0</v>
      </c>
      <c r="G174" s="453">
        <f t="shared" si="63"/>
        <v>0</v>
      </c>
      <c r="H174" s="354" t="s">
        <v>453</v>
      </c>
      <c r="I174" s="560">
        <v>100</v>
      </c>
      <c r="J174" s="455" t="s">
        <v>334</v>
      </c>
      <c r="K174" s="456">
        <f t="shared" si="58"/>
        <v>0</v>
      </c>
      <c r="L174" s="422" t="str">
        <f>IF($E174,K174,"")</f>
        <v/>
      </c>
      <c r="M174" s="335">
        <v>72.64</v>
      </c>
      <c r="N174" s="246" t="s">
        <v>138</v>
      </c>
      <c r="O174" s="246">
        <f>G174*0.01905*M174</f>
        <v>0</v>
      </c>
      <c r="P174" s="245" t="s">
        <v>147</v>
      </c>
      <c r="Q174" s="259">
        <v>74.02</v>
      </c>
      <c r="R174" s="259" t="s">
        <v>138</v>
      </c>
      <c r="S174" s="259">
        <f>G174*0.01905*Q174</f>
        <v>0</v>
      </c>
      <c r="T174" s="260" t="s">
        <v>374</v>
      </c>
      <c r="U174" s="259">
        <v>70.97</v>
      </c>
      <c r="V174" s="259" t="s">
        <v>138</v>
      </c>
      <c r="W174" s="259">
        <f>G174*0.01905*U174</f>
        <v>0</v>
      </c>
      <c r="X174" s="260" t="s">
        <v>375</v>
      </c>
      <c r="Y174" s="256">
        <f t="shared" si="60"/>
        <v>0</v>
      </c>
      <c r="Z174" s="246"/>
      <c r="AA174" s="246">
        <f t="shared" si="61"/>
        <v>0</v>
      </c>
    </row>
    <row r="175" spans="1:27" ht="31.05" customHeight="1">
      <c r="A175" s="457"/>
      <c r="B175" s="44"/>
      <c r="C175" s="500" t="s">
        <v>351</v>
      </c>
      <c r="D175" s="349"/>
      <c r="E175" s="473" t="b">
        <v>0</v>
      </c>
      <c r="F175" s="461">
        <f t="shared" si="62"/>
        <v>0</v>
      </c>
      <c r="G175" s="461">
        <f t="shared" si="63"/>
        <v>0</v>
      </c>
      <c r="H175" s="44" t="s">
        <v>453</v>
      </c>
      <c r="I175" s="560">
        <v>100</v>
      </c>
      <c r="J175" s="502" t="s">
        <v>334</v>
      </c>
      <c r="K175" s="463">
        <f>$AA175</f>
        <v>0</v>
      </c>
      <c r="L175" s="464" t="str">
        <f>IF($E175,K175,"")</f>
        <v/>
      </c>
      <c r="M175" s="337">
        <v>72.64</v>
      </c>
      <c r="N175" s="256" t="s">
        <v>138</v>
      </c>
      <c r="O175" s="256">
        <f>G175*0.01905*M175</f>
        <v>0</v>
      </c>
      <c r="P175" s="257" t="s">
        <v>147</v>
      </c>
      <c r="Q175" s="259">
        <v>74.02</v>
      </c>
      <c r="R175" s="259" t="s">
        <v>138</v>
      </c>
      <c r="S175" s="259">
        <f>G175*0.01905*Q175</f>
        <v>0</v>
      </c>
      <c r="T175" s="260" t="s">
        <v>374</v>
      </c>
      <c r="U175" s="259">
        <v>70.97</v>
      </c>
      <c r="V175" s="259" t="s">
        <v>138</v>
      </c>
      <c r="W175" s="259">
        <f>G175*0.01905*U175</f>
        <v>0</v>
      </c>
      <c r="X175" s="260" t="s">
        <v>375</v>
      </c>
      <c r="Y175" s="256">
        <f t="shared" si="60"/>
        <v>0</v>
      </c>
      <c r="Z175" s="256">
        <f>G175*0.01905*434*0.5*3.67</f>
        <v>0</v>
      </c>
      <c r="AA175" s="256">
        <f t="shared" si="61"/>
        <v>0</v>
      </c>
    </row>
    <row r="176" spans="1:27" ht="31.05" customHeight="1">
      <c r="A176" s="524"/>
      <c r="B176" s="525"/>
      <c r="C176" s="526" t="s">
        <v>238</v>
      </c>
      <c r="D176" s="527"/>
      <c r="E176" s="452" t="b">
        <v>0</v>
      </c>
      <c r="F176" s="453">
        <f t="shared" si="62"/>
        <v>0</v>
      </c>
      <c r="G176" s="453">
        <f t="shared" si="63"/>
        <v>0</v>
      </c>
      <c r="H176" s="354" t="s">
        <v>453</v>
      </c>
      <c r="I176" s="560">
        <v>100</v>
      </c>
      <c r="J176" s="528" t="s">
        <v>334</v>
      </c>
      <c r="K176" s="456">
        <f>$AA176</f>
        <v>0</v>
      </c>
      <c r="L176" s="422" t="str">
        <f>IF($E176,K176,"")</f>
        <v/>
      </c>
      <c r="M176" s="308">
        <v>129.69999999999999</v>
      </c>
      <c r="N176" s="308" t="s">
        <v>138</v>
      </c>
      <c r="O176" s="256">
        <f>G176*0.01905*M176</f>
        <v>0</v>
      </c>
      <c r="P176" s="250" t="s">
        <v>181</v>
      </c>
      <c r="Q176" s="281">
        <v>129.88999999999999</v>
      </c>
      <c r="R176" s="282" t="s">
        <v>138</v>
      </c>
      <c r="S176" s="282">
        <f>G176*0.0127*Q176</f>
        <v>0</v>
      </c>
      <c r="T176" s="282" t="s">
        <v>378</v>
      </c>
      <c r="U176" s="282"/>
      <c r="V176" s="282"/>
      <c r="W176" s="282"/>
      <c r="X176" s="282"/>
      <c r="Y176" s="256">
        <f t="shared" si="60"/>
        <v>0</v>
      </c>
      <c r="Z176" s="308"/>
      <c r="AA176" s="256">
        <f t="shared" si="61"/>
        <v>0</v>
      </c>
    </row>
    <row r="177" spans="1:27" ht="31.05" customHeight="1">
      <c r="A177" s="529"/>
      <c r="B177" s="530"/>
      <c r="C177" s="500" t="s">
        <v>352</v>
      </c>
      <c r="D177" s="531"/>
      <c r="E177" s="473" t="b">
        <v>0</v>
      </c>
      <c r="F177" s="461">
        <f t="shared" si="62"/>
        <v>0</v>
      </c>
      <c r="G177" s="461">
        <f t="shared" si="63"/>
        <v>0</v>
      </c>
      <c r="H177" s="44" t="s">
        <v>453</v>
      </c>
      <c r="I177" s="560">
        <v>100</v>
      </c>
      <c r="J177" s="532" t="s">
        <v>334</v>
      </c>
      <c r="K177" s="533">
        <f>AA177</f>
        <v>0</v>
      </c>
      <c r="L177" s="464" t="str">
        <f>IF($E177,K177,"")</f>
        <v/>
      </c>
      <c r="M177" s="284">
        <v>129.69999999999999</v>
      </c>
      <c r="N177" s="284" t="s">
        <v>138</v>
      </c>
      <c r="O177" s="256">
        <f>G177*0.01905*M177</f>
        <v>0</v>
      </c>
      <c r="P177" s="277" t="s">
        <v>181</v>
      </c>
      <c r="Q177" s="281">
        <v>129.88999999999999</v>
      </c>
      <c r="R177" s="282" t="s">
        <v>138</v>
      </c>
      <c r="S177" s="282">
        <f>G177*0.0127*Q177</f>
        <v>0</v>
      </c>
      <c r="T177" s="282" t="s">
        <v>378</v>
      </c>
      <c r="U177" s="282"/>
      <c r="V177" s="282"/>
      <c r="W177" s="282"/>
      <c r="X177" s="282"/>
      <c r="Y177" s="256">
        <f t="shared" si="60"/>
        <v>0</v>
      </c>
      <c r="Z177" s="284">
        <f>G177*0.0127*491*0.5*3.67</f>
        <v>0</v>
      </c>
      <c r="AA177" s="284">
        <f t="shared" si="61"/>
        <v>0</v>
      </c>
    </row>
    <row r="178" spans="1:27" ht="31.05" customHeight="1">
      <c r="A178" s="450"/>
      <c r="B178" s="35"/>
      <c r="C178" s="474" t="s">
        <v>99</v>
      </c>
      <c r="D178" s="350"/>
      <c r="E178" s="452" t="b">
        <v>0</v>
      </c>
      <c r="F178" s="453">
        <f t="shared" si="62"/>
        <v>0</v>
      </c>
      <c r="G178" s="453">
        <f t="shared" si="63"/>
        <v>0</v>
      </c>
      <c r="H178" s="354" t="s">
        <v>453</v>
      </c>
      <c r="I178" s="560">
        <v>100</v>
      </c>
      <c r="J178" s="455" t="s">
        <v>334</v>
      </c>
      <c r="K178" s="456">
        <f t="shared" si="58"/>
        <v>0</v>
      </c>
      <c r="L178" s="422" t="str">
        <f t="shared" si="59"/>
        <v/>
      </c>
      <c r="M178" s="335">
        <v>7.39</v>
      </c>
      <c r="N178" s="245" t="s">
        <v>166</v>
      </c>
      <c r="O178" s="246">
        <f>G178*M178</f>
        <v>0</v>
      </c>
      <c r="P178" s="255" t="s">
        <v>167</v>
      </c>
      <c r="Q178" s="246"/>
      <c r="R178" s="246"/>
      <c r="S178" s="246"/>
      <c r="T178" s="246"/>
      <c r="U178" s="246"/>
      <c r="V178" s="246"/>
      <c r="W178" s="246"/>
      <c r="X178" s="246"/>
      <c r="Y178" s="246">
        <f t="shared" si="60"/>
        <v>0</v>
      </c>
      <c r="Z178" s="246"/>
      <c r="AA178" s="246">
        <f t="shared" si="61"/>
        <v>0</v>
      </c>
    </row>
    <row r="179" spans="1:27" ht="31.05" customHeight="1">
      <c r="A179" s="457"/>
      <c r="B179" s="44"/>
      <c r="C179" s="488" t="s">
        <v>306</v>
      </c>
      <c r="D179" s="349"/>
      <c r="E179" s="473" t="b">
        <v>0</v>
      </c>
      <c r="F179" s="461">
        <f t="shared" si="62"/>
        <v>0</v>
      </c>
      <c r="G179" s="461">
        <f t="shared" si="63"/>
        <v>0</v>
      </c>
      <c r="H179" s="44" t="s">
        <v>453</v>
      </c>
      <c r="I179" s="560">
        <v>100</v>
      </c>
      <c r="J179" s="468" t="s">
        <v>334</v>
      </c>
      <c r="K179" s="463">
        <f t="shared" si="58"/>
        <v>0</v>
      </c>
      <c r="L179" s="464" t="str">
        <f t="shared" si="59"/>
        <v/>
      </c>
      <c r="M179" s="337">
        <v>262.5</v>
      </c>
      <c r="N179" s="256" t="s">
        <v>138</v>
      </c>
      <c r="O179" s="256">
        <f>G179*0.01905*0.2*M179</f>
        <v>0</v>
      </c>
      <c r="P179" s="309" t="s">
        <v>295</v>
      </c>
      <c r="Q179" s="256">
        <v>9.173</v>
      </c>
      <c r="R179" s="256" t="s">
        <v>297</v>
      </c>
      <c r="S179" s="256">
        <f>G179*0.01905*Q179</f>
        <v>0</v>
      </c>
      <c r="T179" s="310" t="s">
        <v>296</v>
      </c>
      <c r="U179" s="256">
        <v>72.64</v>
      </c>
      <c r="V179" s="256" t="s">
        <v>138</v>
      </c>
      <c r="W179" s="256">
        <f>G179*0.003024*U179</f>
        <v>0</v>
      </c>
      <c r="X179" s="290" t="s">
        <v>184</v>
      </c>
      <c r="Y179" s="298">
        <f>O179+S179+W179</f>
        <v>0</v>
      </c>
      <c r="Z179" s="256"/>
      <c r="AA179" s="256">
        <f t="shared" si="61"/>
        <v>0</v>
      </c>
    </row>
    <row r="180" spans="1:27" ht="31.05" customHeight="1">
      <c r="A180" s="450"/>
      <c r="B180" s="35"/>
      <c r="C180" s="516"/>
      <c r="D180" s="35"/>
      <c r="E180" s="35"/>
      <c r="F180" s="35"/>
      <c r="G180" s="35"/>
      <c r="H180" s="35"/>
      <c r="I180" s="35"/>
      <c r="J180" s="455"/>
      <c r="K180" s="35"/>
      <c r="L180" s="470"/>
    </row>
    <row r="181" spans="1:27" ht="31.05" customHeight="1">
      <c r="A181" s="446"/>
      <c r="B181" s="447" t="s">
        <v>416</v>
      </c>
      <c r="C181" s="40"/>
      <c r="D181" s="40"/>
      <c r="E181" s="40"/>
      <c r="F181" s="40"/>
      <c r="G181" s="40"/>
      <c r="H181" s="448"/>
      <c r="I181" s="448"/>
      <c r="J181" s="40"/>
      <c r="K181" s="40"/>
      <c r="L181" s="449"/>
    </row>
    <row r="182" spans="1:27" ht="31.05" customHeight="1">
      <c r="A182" s="483"/>
      <c r="B182" s="484"/>
      <c r="C182" s="465" t="s">
        <v>55</v>
      </c>
      <c r="D182" s="486"/>
      <c r="E182" s="452" t="b">
        <v>0</v>
      </c>
      <c r="F182" s="453">
        <f>$I$11*$I182/100</f>
        <v>0</v>
      </c>
      <c r="G182" s="453">
        <f>$G$11*$I182/100</f>
        <v>0</v>
      </c>
      <c r="H182" s="484" t="s">
        <v>456</v>
      </c>
      <c r="I182" s="560">
        <v>100</v>
      </c>
      <c r="J182" s="467" t="s">
        <v>334</v>
      </c>
      <c r="K182" s="564">
        <f>$AA182</f>
        <v>0</v>
      </c>
      <c r="L182" s="422" t="str">
        <f>IF($E182,K182,"")</f>
        <v/>
      </c>
      <c r="M182" s="337">
        <v>72.64</v>
      </c>
      <c r="N182" s="256" t="s">
        <v>138</v>
      </c>
      <c r="O182" s="256">
        <f>G182*0.2*0.0889*M182</f>
        <v>0</v>
      </c>
      <c r="P182" s="288" t="s">
        <v>184</v>
      </c>
      <c r="Q182" s="259">
        <v>74.02</v>
      </c>
      <c r="R182" s="259" t="s">
        <v>138</v>
      </c>
      <c r="S182" s="259">
        <f>(G182*0.25*0.0889)*Q182</f>
        <v>0</v>
      </c>
      <c r="T182" s="260" t="s">
        <v>374</v>
      </c>
      <c r="U182" s="259">
        <v>70.97</v>
      </c>
      <c r="V182" s="259" t="s">
        <v>138</v>
      </c>
      <c r="W182" s="259">
        <f>(G182*0.25*0.0889)*U182</f>
        <v>0</v>
      </c>
      <c r="X182" s="260" t="s">
        <v>375</v>
      </c>
      <c r="Y182" s="256">
        <f>AVERAGE(O182,S182,W182)</f>
        <v>0</v>
      </c>
      <c r="Z182" s="256"/>
      <c r="AA182" s="256">
        <f>Y182-Z182</f>
        <v>0</v>
      </c>
    </row>
    <row r="183" spans="1:27" ht="31.05" customHeight="1">
      <c r="A183" s="457"/>
      <c r="B183" s="44"/>
      <c r="C183" s="458" t="s">
        <v>95</v>
      </c>
      <c r="D183" s="349"/>
      <c r="E183" s="473" t="b">
        <v>0</v>
      </c>
      <c r="F183" s="461">
        <f>$I$11*$I183/100</f>
        <v>0</v>
      </c>
      <c r="G183" s="461">
        <f>$G$11*$I183/100</f>
        <v>0</v>
      </c>
      <c r="H183" s="44" t="s">
        <v>456</v>
      </c>
      <c r="I183" s="560">
        <v>100</v>
      </c>
      <c r="J183" s="462" t="s">
        <v>334</v>
      </c>
      <c r="K183" s="463">
        <f>+$AA183</f>
        <v>0</v>
      </c>
      <c r="L183" s="464" t="str">
        <f>IF($E183,K183,"")</f>
        <v/>
      </c>
      <c r="M183" s="618">
        <v>2.76</v>
      </c>
      <c r="N183" s="263" t="s">
        <v>150</v>
      </c>
      <c r="O183" s="262">
        <f>(G183*0.2*21*M183)</f>
        <v>0</v>
      </c>
      <c r="P183" s="258" t="s">
        <v>151</v>
      </c>
      <c r="Q183" s="262">
        <v>2.2799999999999998</v>
      </c>
      <c r="R183" s="262" t="s">
        <v>150</v>
      </c>
      <c r="S183" s="262">
        <f>(G183*0.2)*21*Q183</f>
        <v>0</v>
      </c>
      <c r="T183" s="264" t="s">
        <v>152</v>
      </c>
      <c r="U183" s="256"/>
      <c r="V183" s="256"/>
      <c r="W183" s="256"/>
      <c r="X183" s="256"/>
      <c r="Y183" s="256">
        <f>(O183+S183)/2</f>
        <v>0</v>
      </c>
      <c r="Z183" s="256"/>
      <c r="AA183" s="256">
        <f>Y183-Z183</f>
        <v>0</v>
      </c>
    </row>
    <row r="184" spans="1:27" ht="31.05" customHeight="1">
      <c r="A184" s="437"/>
      <c r="B184" s="354"/>
      <c r="C184" s="636" t="s">
        <v>305</v>
      </c>
      <c r="D184" s="486"/>
      <c r="E184" s="452" t="b">
        <v>0</v>
      </c>
      <c r="F184" s="453">
        <f>$I$11*$I184/100</f>
        <v>0</v>
      </c>
      <c r="G184" s="453">
        <f>$G$11*$I184/100</f>
        <v>0</v>
      </c>
      <c r="H184" s="484" t="s">
        <v>456</v>
      </c>
      <c r="I184" s="560">
        <v>100</v>
      </c>
      <c r="J184" s="467" t="s">
        <v>334</v>
      </c>
      <c r="K184" s="456">
        <f>+$AA184</f>
        <v>0</v>
      </c>
      <c r="L184" s="422" t="str">
        <f>IF($E184,K184,"")</f>
        <v/>
      </c>
      <c r="M184" s="618">
        <v>0.59</v>
      </c>
      <c r="N184" s="262" t="s">
        <v>212</v>
      </c>
      <c r="O184" s="262">
        <f>G184*M184</f>
        <v>0</v>
      </c>
      <c r="P184" s="311" t="s">
        <v>304</v>
      </c>
      <c r="Q184" s="262"/>
      <c r="R184" s="262"/>
      <c r="S184" s="262"/>
      <c r="T184" s="262"/>
      <c r="U184" s="262"/>
      <c r="V184" s="262"/>
      <c r="W184" s="262"/>
      <c r="X184" s="262"/>
      <c r="Y184" s="262">
        <f>O184</f>
        <v>0</v>
      </c>
      <c r="Z184" s="262">
        <f>G184*0.06033*379*0.4675*3.67</f>
        <v>0</v>
      </c>
      <c r="AA184" s="262">
        <f>Y184-Z184</f>
        <v>0</v>
      </c>
    </row>
    <row r="185" spans="1:27" ht="31.05" customHeight="1">
      <c r="A185" s="457"/>
      <c r="B185" s="44"/>
      <c r="C185" s="44"/>
      <c r="D185" s="44"/>
      <c r="E185" s="630"/>
      <c r="F185" s="44"/>
      <c r="G185" s="44"/>
      <c r="H185" s="44"/>
      <c r="I185" s="44"/>
      <c r="J185" s="44"/>
      <c r="K185" s="44"/>
      <c r="L185" s="428"/>
    </row>
    <row r="186" spans="1:27" ht="31.05" customHeight="1">
      <c r="A186" s="446"/>
      <c r="B186" s="447" t="s">
        <v>98</v>
      </c>
      <c r="C186" s="40"/>
      <c r="D186" s="40"/>
      <c r="E186" s="40"/>
      <c r="F186" s="40" t="s">
        <v>457</v>
      </c>
      <c r="G186" s="40"/>
      <c r="H186" s="448"/>
      <c r="I186" s="448"/>
      <c r="J186" s="40"/>
      <c r="K186" s="40"/>
      <c r="L186" s="449"/>
    </row>
    <row r="187" spans="1:27" ht="31.05" customHeight="1">
      <c r="A187" s="437"/>
      <c r="B187" s="354"/>
      <c r="C187" s="480" t="s">
        <v>96</v>
      </c>
      <c r="D187" s="486"/>
      <c r="E187" s="481" t="b">
        <v>0</v>
      </c>
      <c r="F187" s="453">
        <f>($I$11*2+$I$10)*$I187/100</f>
        <v>0</v>
      </c>
      <c r="G187" s="453">
        <f>($G$11*2+$G$10)*$I187/100</f>
        <v>0</v>
      </c>
      <c r="H187" s="354" t="s">
        <v>453</v>
      </c>
      <c r="I187" s="560">
        <v>100</v>
      </c>
      <c r="J187" s="467" t="s">
        <v>334</v>
      </c>
      <c r="K187" s="456">
        <f t="shared" ref="K187:K196" si="64">+$AA187</f>
        <v>0</v>
      </c>
      <c r="L187" s="422" t="str">
        <f t="shared" ref="L187:L196" si="65">IF($E187,K187,"")</f>
        <v/>
      </c>
      <c r="M187" s="337">
        <v>2.69</v>
      </c>
      <c r="N187" s="257" t="s">
        <v>163</v>
      </c>
      <c r="O187" s="256">
        <f>G187*M187</f>
        <v>0</v>
      </c>
      <c r="P187" s="258" t="s">
        <v>162</v>
      </c>
      <c r="Q187" s="262"/>
      <c r="R187" s="262"/>
      <c r="S187" s="262"/>
      <c r="T187" s="262"/>
      <c r="U187" s="262"/>
      <c r="V187" s="262"/>
      <c r="W187" s="262"/>
      <c r="X187" s="262"/>
      <c r="Y187" s="262">
        <f t="shared" ref="Y187:Y195" si="66">AVERAGE(O187,S187,W187)</f>
        <v>0</v>
      </c>
      <c r="Z187" s="262"/>
      <c r="AA187" s="262">
        <f t="shared" ref="AA187:AA196" si="67">Y187-Z187</f>
        <v>0</v>
      </c>
    </row>
    <row r="188" spans="1:27" ht="31.05" customHeight="1">
      <c r="A188" s="457"/>
      <c r="B188" s="44"/>
      <c r="C188" s="472" t="s">
        <v>97</v>
      </c>
      <c r="D188" s="349"/>
      <c r="E188" s="473" t="b">
        <v>0</v>
      </c>
      <c r="F188" s="461">
        <f>($I$11*2+$I$10)*$I188/100</f>
        <v>0</v>
      </c>
      <c r="G188" s="461">
        <f>($G$11*2+$G$10)*$I188/100</f>
        <v>0</v>
      </c>
      <c r="H188" s="44" t="s">
        <v>453</v>
      </c>
      <c r="I188" s="560">
        <v>100</v>
      </c>
      <c r="J188" s="462" t="s">
        <v>334</v>
      </c>
      <c r="K188" s="463">
        <f t="shared" si="64"/>
        <v>0</v>
      </c>
      <c r="L188" s="464" t="str">
        <f t="shared" si="65"/>
        <v/>
      </c>
      <c r="M188" s="618">
        <v>3.42</v>
      </c>
      <c r="N188" s="264" t="s">
        <v>164</v>
      </c>
      <c r="O188" s="262">
        <f>G188*M188</f>
        <v>0</v>
      </c>
      <c r="P188" s="265" t="s">
        <v>165</v>
      </c>
      <c r="Q188" s="256"/>
      <c r="R188" s="256"/>
      <c r="S188" s="256"/>
      <c r="T188" s="256"/>
      <c r="U188" s="256"/>
      <c r="V188" s="256"/>
      <c r="W188" s="256"/>
      <c r="X188" s="256"/>
      <c r="Y188" s="262">
        <f t="shared" si="66"/>
        <v>0</v>
      </c>
      <c r="Z188" s="256"/>
      <c r="AA188" s="262">
        <f t="shared" si="67"/>
        <v>0</v>
      </c>
    </row>
    <row r="189" spans="1:27" ht="30.75" customHeight="1">
      <c r="A189" s="437"/>
      <c r="B189" s="354"/>
      <c r="C189" s="480" t="s">
        <v>287</v>
      </c>
      <c r="D189" s="486"/>
      <c r="E189" s="481" t="b">
        <v>0</v>
      </c>
      <c r="F189" s="453">
        <f t="shared" ref="F189:F196" si="68">($I$11*2+$I$10)*$I189/100</f>
        <v>0</v>
      </c>
      <c r="G189" s="453">
        <f t="shared" ref="G189:G196" si="69">($G$11*2+$G$10)*$I189/100</f>
        <v>0</v>
      </c>
      <c r="H189" s="354" t="s">
        <v>453</v>
      </c>
      <c r="I189" s="560">
        <v>100</v>
      </c>
      <c r="J189" s="467" t="s">
        <v>334</v>
      </c>
      <c r="K189" s="456">
        <f t="shared" si="64"/>
        <v>0</v>
      </c>
      <c r="L189" s="422" t="str">
        <f t="shared" si="65"/>
        <v/>
      </c>
      <c r="M189" s="618">
        <v>72.64</v>
      </c>
      <c r="N189" s="262" t="s">
        <v>138</v>
      </c>
      <c r="O189" s="262">
        <f>G189*0.0127*M189</f>
        <v>0</v>
      </c>
      <c r="P189" s="264" t="s">
        <v>147</v>
      </c>
      <c r="Q189" s="259">
        <v>74.02</v>
      </c>
      <c r="R189" s="259" t="s">
        <v>138</v>
      </c>
      <c r="S189" s="259">
        <f>G189*0.0127*Q189</f>
        <v>0</v>
      </c>
      <c r="T189" s="260" t="s">
        <v>374</v>
      </c>
      <c r="U189" s="259">
        <v>70.97</v>
      </c>
      <c r="V189" s="259" t="s">
        <v>138</v>
      </c>
      <c r="W189" s="259">
        <f>G189*0.0127*U189</f>
        <v>0</v>
      </c>
      <c r="X189" s="260" t="s">
        <v>375</v>
      </c>
      <c r="Y189" s="262">
        <f t="shared" si="66"/>
        <v>0</v>
      </c>
      <c r="Z189" s="262"/>
      <c r="AA189" s="262">
        <f t="shared" si="67"/>
        <v>0</v>
      </c>
    </row>
    <row r="190" spans="1:27" ht="31.05" customHeight="1">
      <c r="A190" s="457"/>
      <c r="B190" s="44"/>
      <c r="C190" s="500" t="s">
        <v>350</v>
      </c>
      <c r="D190" s="349"/>
      <c r="E190" s="473" t="b">
        <v>0</v>
      </c>
      <c r="F190" s="461">
        <f t="shared" si="68"/>
        <v>0</v>
      </c>
      <c r="G190" s="461">
        <f t="shared" si="69"/>
        <v>0</v>
      </c>
      <c r="H190" s="44" t="s">
        <v>453</v>
      </c>
      <c r="I190" s="560">
        <v>100</v>
      </c>
      <c r="J190" s="502" t="s">
        <v>334</v>
      </c>
      <c r="K190" s="463">
        <f>$AA190</f>
        <v>0</v>
      </c>
      <c r="L190" s="464" t="str">
        <f t="shared" si="65"/>
        <v/>
      </c>
      <c r="M190" s="337">
        <v>72.64</v>
      </c>
      <c r="N190" s="256" t="s">
        <v>138</v>
      </c>
      <c r="O190" s="256">
        <f>G190*0.0127*M190</f>
        <v>0</v>
      </c>
      <c r="P190" s="277" t="s">
        <v>147</v>
      </c>
      <c r="Q190" s="259">
        <v>74.02</v>
      </c>
      <c r="R190" s="259" t="s">
        <v>138</v>
      </c>
      <c r="S190" s="259">
        <f>G190*0.0127*Q190</f>
        <v>0</v>
      </c>
      <c r="T190" s="260" t="s">
        <v>374</v>
      </c>
      <c r="U190" s="259">
        <v>70.97</v>
      </c>
      <c r="V190" s="259" t="s">
        <v>138</v>
      </c>
      <c r="W190" s="259">
        <f>G190*0.0127*U190</f>
        <v>0</v>
      </c>
      <c r="X190" s="260" t="s">
        <v>375</v>
      </c>
      <c r="Y190" s="256">
        <f t="shared" si="66"/>
        <v>0</v>
      </c>
      <c r="Z190" s="256">
        <f>G190*0.0127*434*0.5*3.67</f>
        <v>0</v>
      </c>
      <c r="AA190" s="256">
        <f t="shared" si="67"/>
        <v>0</v>
      </c>
    </row>
    <row r="191" spans="1:27" ht="31.05" customHeight="1">
      <c r="A191" s="450"/>
      <c r="B191" s="35"/>
      <c r="C191" s="474" t="s">
        <v>286</v>
      </c>
      <c r="D191" s="350"/>
      <c r="E191" s="452" t="b">
        <v>0</v>
      </c>
      <c r="F191" s="453">
        <f t="shared" si="68"/>
        <v>0</v>
      </c>
      <c r="G191" s="453">
        <f t="shared" si="69"/>
        <v>0</v>
      </c>
      <c r="H191" s="354" t="s">
        <v>453</v>
      </c>
      <c r="I191" s="560">
        <v>100</v>
      </c>
      <c r="J191" s="455" t="s">
        <v>334</v>
      </c>
      <c r="K191" s="456">
        <f t="shared" si="64"/>
        <v>0</v>
      </c>
      <c r="L191" s="422" t="str">
        <f>IF($E191,K191,"")</f>
        <v/>
      </c>
      <c r="M191" s="335">
        <v>72.64</v>
      </c>
      <c r="N191" s="246" t="s">
        <v>138</v>
      </c>
      <c r="O191" s="246">
        <f>G191*0.01905*M191</f>
        <v>0</v>
      </c>
      <c r="P191" s="245" t="s">
        <v>147</v>
      </c>
      <c r="Q191" s="259">
        <v>74.02</v>
      </c>
      <c r="R191" s="259" t="s">
        <v>138</v>
      </c>
      <c r="S191" s="259">
        <f>G191*0.01905*Q191</f>
        <v>0</v>
      </c>
      <c r="T191" s="260" t="s">
        <v>374</v>
      </c>
      <c r="U191" s="259">
        <v>70.97</v>
      </c>
      <c r="V191" s="259" t="s">
        <v>138</v>
      </c>
      <c r="W191" s="259">
        <f>G191*0.01905*U191</f>
        <v>0</v>
      </c>
      <c r="X191" s="260" t="s">
        <v>375</v>
      </c>
      <c r="Y191" s="256">
        <f t="shared" si="66"/>
        <v>0</v>
      </c>
      <c r="Z191" s="246"/>
      <c r="AA191" s="246">
        <f t="shared" si="67"/>
        <v>0</v>
      </c>
    </row>
    <row r="192" spans="1:27" ht="31.05" customHeight="1">
      <c r="A192" s="457"/>
      <c r="B192" s="44"/>
      <c r="C192" s="500" t="s">
        <v>351</v>
      </c>
      <c r="D192" s="349"/>
      <c r="E192" s="473" t="b">
        <v>0</v>
      </c>
      <c r="F192" s="461">
        <f t="shared" si="68"/>
        <v>0</v>
      </c>
      <c r="G192" s="461">
        <f t="shared" si="69"/>
        <v>0</v>
      </c>
      <c r="H192" s="44" t="s">
        <v>453</v>
      </c>
      <c r="I192" s="560">
        <v>100</v>
      </c>
      <c r="J192" s="502" t="s">
        <v>334</v>
      </c>
      <c r="K192" s="463">
        <f>$AA192</f>
        <v>0</v>
      </c>
      <c r="L192" s="464" t="str">
        <f>IF($E192,K192,"")</f>
        <v/>
      </c>
      <c r="M192" s="337">
        <v>72.64</v>
      </c>
      <c r="N192" s="256" t="s">
        <v>138</v>
      </c>
      <c r="O192" s="256">
        <f>G192*0.01905*M192</f>
        <v>0</v>
      </c>
      <c r="P192" s="257" t="s">
        <v>147</v>
      </c>
      <c r="Q192" s="259">
        <v>74.02</v>
      </c>
      <c r="R192" s="259" t="s">
        <v>138</v>
      </c>
      <c r="S192" s="259">
        <f>G192*0.01905*Q192</f>
        <v>0</v>
      </c>
      <c r="T192" s="260" t="s">
        <v>374</v>
      </c>
      <c r="U192" s="259">
        <v>70.97</v>
      </c>
      <c r="V192" s="259" t="s">
        <v>138</v>
      </c>
      <c r="W192" s="259">
        <f>G192*0.01905*U192</f>
        <v>0</v>
      </c>
      <c r="X192" s="260" t="s">
        <v>375</v>
      </c>
      <c r="Y192" s="256">
        <f t="shared" si="66"/>
        <v>0</v>
      </c>
      <c r="Z192" s="256">
        <f>G192*0.01905*434*0.5*3.67</f>
        <v>0</v>
      </c>
      <c r="AA192" s="256">
        <f t="shared" si="67"/>
        <v>0</v>
      </c>
    </row>
    <row r="193" spans="1:27" ht="31.05" customHeight="1">
      <c r="A193" s="524"/>
      <c r="B193" s="525"/>
      <c r="C193" s="526" t="s">
        <v>238</v>
      </c>
      <c r="D193" s="527"/>
      <c r="E193" s="452" t="b">
        <v>0</v>
      </c>
      <c r="F193" s="453">
        <f t="shared" si="68"/>
        <v>0</v>
      </c>
      <c r="G193" s="453">
        <f t="shared" si="69"/>
        <v>0</v>
      </c>
      <c r="H193" s="354" t="s">
        <v>453</v>
      </c>
      <c r="I193" s="560">
        <v>100</v>
      </c>
      <c r="J193" s="528" t="s">
        <v>334</v>
      </c>
      <c r="K193" s="456">
        <f>$AA193</f>
        <v>0</v>
      </c>
      <c r="L193" s="422" t="str">
        <f>IF($E193,K193,"")</f>
        <v/>
      </c>
      <c r="M193" s="308">
        <v>129.69999999999999</v>
      </c>
      <c r="N193" s="308" t="s">
        <v>138</v>
      </c>
      <c r="O193" s="256">
        <f>G193*0.01905*M193</f>
        <v>0</v>
      </c>
      <c r="P193" s="250" t="s">
        <v>181</v>
      </c>
      <c r="Q193" s="281">
        <v>129.88999999999999</v>
      </c>
      <c r="R193" s="282" t="s">
        <v>138</v>
      </c>
      <c r="S193" s="282">
        <f>G193*0.0127*Q193</f>
        <v>0</v>
      </c>
      <c r="T193" s="282" t="s">
        <v>378</v>
      </c>
      <c r="U193" s="282"/>
      <c r="V193" s="282"/>
      <c r="W193" s="282"/>
      <c r="X193" s="282"/>
      <c r="Y193" s="256">
        <f t="shared" si="66"/>
        <v>0</v>
      </c>
      <c r="Z193" s="308"/>
      <c r="AA193" s="256">
        <f t="shared" si="67"/>
        <v>0</v>
      </c>
    </row>
    <row r="194" spans="1:27" ht="31.05" customHeight="1">
      <c r="A194" s="529"/>
      <c r="B194" s="530"/>
      <c r="C194" s="500" t="s">
        <v>352</v>
      </c>
      <c r="D194" s="531"/>
      <c r="E194" s="473" t="b">
        <v>0</v>
      </c>
      <c r="F194" s="461">
        <f t="shared" si="68"/>
        <v>0</v>
      </c>
      <c r="G194" s="461">
        <f t="shared" si="69"/>
        <v>0</v>
      </c>
      <c r="H194" s="44" t="s">
        <v>453</v>
      </c>
      <c r="I194" s="560">
        <v>100</v>
      </c>
      <c r="J194" s="532" t="s">
        <v>334</v>
      </c>
      <c r="K194" s="533">
        <f>AA194</f>
        <v>0</v>
      </c>
      <c r="L194" s="464" t="str">
        <f>IF($E194,K194,"")</f>
        <v/>
      </c>
      <c r="M194" s="284">
        <v>129.69999999999999</v>
      </c>
      <c r="N194" s="284" t="s">
        <v>138</v>
      </c>
      <c r="O194" s="256">
        <f>G194*0.01905*M194</f>
        <v>0</v>
      </c>
      <c r="P194" s="277" t="s">
        <v>181</v>
      </c>
      <c r="Q194" s="281">
        <v>129.88999999999999</v>
      </c>
      <c r="R194" s="282" t="s">
        <v>138</v>
      </c>
      <c r="S194" s="282">
        <f>G194*0.0127*Q194</f>
        <v>0</v>
      </c>
      <c r="T194" s="282" t="s">
        <v>378</v>
      </c>
      <c r="U194" s="282"/>
      <c r="V194" s="282"/>
      <c r="W194" s="282"/>
      <c r="X194" s="282"/>
      <c r="Y194" s="256">
        <f t="shared" si="66"/>
        <v>0</v>
      </c>
      <c r="Z194" s="284">
        <f>G194*0.0127*491*0.5*3.67</f>
        <v>0</v>
      </c>
      <c r="AA194" s="284">
        <f t="shared" si="67"/>
        <v>0</v>
      </c>
    </row>
    <row r="195" spans="1:27" ht="31.05" customHeight="1">
      <c r="A195" s="450"/>
      <c r="B195" s="35"/>
      <c r="C195" s="474" t="s">
        <v>99</v>
      </c>
      <c r="D195" s="350"/>
      <c r="E195" s="452" t="b">
        <v>0</v>
      </c>
      <c r="F195" s="453">
        <f t="shared" si="68"/>
        <v>0</v>
      </c>
      <c r="G195" s="453">
        <f t="shared" si="69"/>
        <v>0</v>
      </c>
      <c r="H195" s="354" t="s">
        <v>453</v>
      </c>
      <c r="I195" s="560">
        <v>100</v>
      </c>
      <c r="J195" s="455" t="s">
        <v>334</v>
      </c>
      <c r="K195" s="456">
        <f t="shared" si="64"/>
        <v>0</v>
      </c>
      <c r="L195" s="422" t="str">
        <f t="shared" si="65"/>
        <v/>
      </c>
      <c r="M195" s="335">
        <v>7.39</v>
      </c>
      <c r="N195" s="245" t="s">
        <v>166</v>
      </c>
      <c r="O195" s="246">
        <f>G195*M195</f>
        <v>0</v>
      </c>
      <c r="P195" s="255" t="s">
        <v>167</v>
      </c>
      <c r="Q195" s="246"/>
      <c r="R195" s="246"/>
      <c r="S195" s="246"/>
      <c r="T195" s="246"/>
      <c r="U195" s="246"/>
      <c r="V195" s="246"/>
      <c r="W195" s="246"/>
      <c r="X195" s="246"/>
      <c r="Y195" s="246">
        <f t="shared" si="66"/>
        <v>0</v>
      </c>
      <c r="Z195" s="246"/>
      <c r="AA195" s="246">
        <f t="shared" si="67"/>
        <v>0</v>
      </c>
    </row>
    <row r="196" spans="1:27" ht="31.05" customHeight="1">
      <c r="A196" s="457"/>
      <c r="B196" s="44"/>
      <c r="C196" s="488" t="s">
        <v>306</v>
      </c>
      <c r="D196" s="349"/>
      <c r="E196" s="473" t="b">
        <v>0</v>
      </c>
      <c r="F196" s="461">
        <f t="shared" si="68"/>
        <v>0</v>
      </c>
      <c r="G196" s="461">
        <f t="shared" si="69"/>
        <v>0</v>
      </c>
      <c r="H196" s="44" t="s">
        <v>453</v>
      </c>
      <c r="I196" s="560">
        <v>100</v>
      </c>
      <c r="J196" s="468" t="s">
        <v>334</v>
      </c>
      <c r="K196" s="463">
        <f t="shared" si="64"/>
        <v>0</v>
      </c>
      <c r="L196" s="464" t="str">
        <f t="shared" si="65"/>
        <v/>
      </c>
      <c r="M196" s="337">
        <v>262.5</v>
      </c>
      <c r="N196" s="256" t="s">
        <v>138</v>
      </c>
      <c r="O196" s="256">
        <f>G196*0.01905*0.2*M196</f>
        <v>0</v>
      </c>
      <c r="P196" s="309" t="s">
        <v>295</v>
      </c>
      <c r="Q196" s="256">
        <v>9.173</v>
      </c>
      <c r="R196" s="256" t="s">
        <v>297</v>
      </c>
      <c r="S196" s="256">
        <f>G196*0.01905*Q196</f>
        <v>0</v>
      </c>
      <c r="T196" s="310" t="s">
        <v>296</v>
      </c>
      <c r="U196" s="256">
        <v>72.64</v>
      </c>
      <c r="V196" s="256" t="s">
        <v>138</v>
      </c>
      <c r="W196" s="256">
        <f>G196*0.003024*U196</f>
        <v>0</v>
      </c>
      <c r="X196" s="290" t="s">
        <v>184</v>
      </c>
      <c r="Y196" s="298">
        <f>O196+S196+W196</f>
        <v>0</v>
      </c>
      <c r="Z196" s="256"/>
      <c r="AA196" s="256">
        <f t="shared" si="67"/>
        <v>0</v>
      </c>
    </row>
    <row r="197" spans="1:27" ht="31.05" customHeight="1">
      <c r="A197" s="450"/>
      <c r="B197" s="35"/>
      <c r="C197" s="516"/>
      <c r="D197" s="35"/>
      <c r="E197" s="35"/>
      <c r="F197" s="35"/>
      <c r="G197" s="35"/>
      <c r="H197" s="35"/>
      <c r="I197" s="35"/>
      <c r="J197" s="455"/>
      <c r="K197" s="35"/>
      <c r="L197" s="470"/>
    </row>
    <row r="198" spans="1:27" ht="31.05" customHeight="1">
      <c r="A198" s="446"/>
      <c r="B198" s="447" t="s">
        <v>341</v>
      </c>
      <c r="C198" s="40"/>
      <c r="D198" s="40"/>
      <c r="E198" s="40"/>
      <c r="F198" s="40" t="s">
        <v>458</v>
      </c>
      <c r="G198" s="40" t="s">
        <v>445</v>
      </c>
      <c r="H198" s="448"/>
      <c r="I198" s="448"/>
      <c r="J198" s="40"/>
      <c r="K198" s="40"/>
      <c r="L198" s="449"/>
    </row>
    <row r="199" spans="1:27" ht="31.05" customHeight="1">
      <c r="A199" s="457"/>
      <c r="B199" s="44"/>
      <c r="C199" s="458" t="s">
        <v>101</v>
      </c>
      <c r="D199" s="349"/>
      <c r="E199" s="473" t="b">
        <v>0</v>
      </c>
      <c r="F199" s="461">
        <f t="shared" ref="F199:F205" si="70">($I$14+$I$16+$I$18+$I$20)*$I199/100</f>
        <v>0</v>
      </c>
      <c r="G199" s="461">
        <f t="shared" ref="G199:G205" si="71">($G$14+$G$16+$G$18+$G$20)*$I199/100</f>
        <v>0</v>
      </c>
      <c r="H199" s="44" t="s">
        <v>453</v>
      </c>
      <c r="I199" s="560">
        <v>100</v>
      </c>
      <c r="J199" s="462" t="s">
        <v>334</v>
      </c>
      <c r="K199" s="463">
        <f>$AA199</f>
        <v>0</v>
      </c>
      <c r="L199" s="464" t="str">
        <f>IF($E199,K199,"")</f>
        <v/>
      </c>
      <c r="M199" s="337">
        <v>72.64</v>
      </c>
      <c r="N199" s="256" t="s">
        <v>138</v>
      </c>
      <c r="O199" s="256">
        <f>G199*0.12*0.1905*M199</f>
        <v>0</v>
      </c>
      <c r="P199" s="312" t="s">
        <v>184</v>
      </c>
      <c r="Q199" s="259">
        <v>74.02</v>
      </c>
      <c r="R199" s="259" t="s">
        <v>138</v>
      </c>
      <c r="S199" s="259">
        <f>G199*0.12*0.1905*Q199</f>
        <v>0</v>
      </c>
      <c r="T199" s="259" t="s">
        <v>379</v>
      </c>
      <c r="U199" s="259">
        <v>70.97</v>
      </c>
      <c r="V199" s="259" t="s">
        <v>138</v>
      </c>
      <c r="W199" s="259">
        <f>G199*0.12*0.1905*U199</f>
        <v>0</v>
      </c>
      <c r="X199" s="259" t="s">
        <v>380</v>
      </c>
      <c r="Y199" s="256">
        <f>AVERAGE(O199,S199,W199)</f>
        <v>0</v>
      </c>
      <c r="Z199" s="256"/>
      <c r="AA199" s="256">
        <f t="shared" ref="AA199:AA205" si="72">Y199-Z199</f>
        <v>0</v>
      </c>
    </row>
    <row r="200" spans="1:27" ht="31.05" customHeight="1">
      <c r="A200" s="437"/>
      <c r="B200" s="354"/>
      <c r="C200" s="465" t="s">
        <v>102</v>
      </c>
      <c r="D200" s="350"/>
      <c r="E200" s="510" t="b">
        <v>0</v>
      </c>
      <c r="F200" s="453">
        <f t="shared" si="70"/>
        <v>0</v>
      </c>
      <c r="G200" s="453">
        <f t="shared" si="71"/>
        <v>0</v>
      </c>
      <c r="H200" s="35" t="s">
        <v>453</v>
      </c>
      <c r="I200" s="560">
        <v>100</v>
      </c>
      <c r="J200" s="467" t="s">
        <v>334</v>
      </c>
      <c r="K200" s="514">
        <f t="shared" ref="K200:K205" si="73">+$AA200</f>
        <v>0</v>
      </c>
      <c r="L200" s="422" t="str">
        <f t="shared" ref="L200:L205" si="74">IF($E200,K200,"")</f>
        <v/>
      </c>
      <c r="M200" s="337">
        <v>72.64</v>
      </c>
      <c r="N200" s="256" t="s">
        <v>138</v>
      </c>
      <c r="O200" s="313">
        <f>G200*0.12*0.23495*M200</f>
        <v>0</v>
      </c>
      <c r="P200" s="312" t="s">
        <v>184</v>
      </c>
      <c r="Q200" s="259">
        <v>74.02</v>
      </c>
      <c r="R200" s="259" t="s">
        <v>138</v>
      </c>
      <c r="S200" s="259">
        <f>G200*0.12*0.23495*Q200</f>
        <v>0</v>
      </c>
      <c r="T200" s="259" t="s">
        <v>379</v>
      </c>
      <c r="U200" s="259">
        <v>70.97</v>
      </c>
      <c r="V200" s="259" t="s">
        <v>138</v>
      </c>
      <c r="W200" s="259">
        <f>G200*0.12*0.23495*U200</f>
        <v>0</v>
      </c>
      <c r="X200" s="259" t="s">
        <v>380</v>
      </c>
      <c r="Y200" s="256">
        <f t="shared" ref="Y200:Y205" si="75">AVERAGE(O200,S200,W200)</f>
        <v>0</v>
      </c>
      <c r="Z200" s="262"/>
      <c r="AA200" s="314">
        <f t="shared" si="72"/>
        <v>0</v>
      </c>
    </row>
    <row r="201" spans="1:27" ht="31.05" customHeight="1">
      <c r="A201" s="457"/>
      <c r="B201" s="44"/>
      <c r="C201" s="458" t="s">
        <v>103</v>
      </c>
      <c r="D201" s="349"/>
      <c r="E201" s="473" t="b">
        <v>0</v>
      </c>
      <c r="F201" s="461">
        <f t="shared" si="70"/>
        <v>0</v>
      </c>
      <c r="G201" s="461">
        <f t="shared" si="71"/>
        <v>0</v>
      </c>
      <c r="H201" s="44" t="s">
        <v>453</v>
      </c>
      <c r="I201" s="560">
        <v>100</v>
      </c>
      <c r="J201" s="462" t="s">
        <v>334</v>
      </c>
      <c r="K201" s="463">
        <f t="shared" si="73"/>
        <v>0</v>
      </c>
      <c r="L201" s="464" t="str">
        <f t="shared" si="74"/>
        <v/>
      </c>
      <c r="M201" s="337">
        <v>72.64</v>
      </c>
      <c r="N201" s="256" t="s">
        <v>138</v>
      </c>
      <c r="O201" s="313">
        <f>G201*0.12*0.28575*M201</f>
        <v>0</v>
      </c>
      <c r="P201" s="312" t="s">
        <v>184</v>
      </c>
      <c r="Q201" s="259">
        <v>74.02</v>
      </c>
      <c r="R201" s="259" t="s">
        <v>138</v>
      </c>
      <c r="S201" s="259">
        <f>G201*0.12*0.28575*Q201</f>
        <v>0</v>
      </c>
      <c r="T201" s="259" t="s">
        <v>379</v>
      </c>
      <c r="U201" s="259">
        <v>70.97</v>
      </c>
      <c r="V201" s="259" t="s">
        <v>138</v>
      </c>
      <c r="W201" s="259">
        <f>G201*0.12*0.28575*U201</f>
        <v>0</v>
      </c>
      <c r="X201" s="259" t="s">
        <v>380</v>
      </c>
      <c r="Y201" s="256">
        <f t="shared" si="75"/>
        <v>0</v>
      </c>
      <c r="Z201" s="256"/>
      <c r="AA201" s="313">
        <f t="shared" si="72"/>
        <v>0</v>
      </c>
    </row>
    <row r="202" spans="1:27" ht="31.05" customHeight="1">
      <c r="A202" s="437"/>
      <c r="B202" s="354"/>
      <c r="C202" s="465" t="s">
        <v>222</v>
      </c>
      <c r="D202" s="350"/>
      <c r="E202" s="481" t="b">
        <v>0</v>
      </c>
      <c r="F202" s="453">
        <f t="shared" si="70"/>
        <v>0</v>
      </c>
      <c r="G202" s="453">
        <f t="shared" si="71"/>
        <v>0</v>
      </c>
      <c r="H202" s="35" t="s">
        <v>453</v>
      </c>
      <c r="I202" s="560">
        <v>100</v>
      </c>
      <c r="J202" s="467" t="s">
        <v>334</v>
      </c>
      <c r="K202" s="514">
        <f t="shared" si="73"/>
        <v>0</v>
      </c>
      <c r="L202" s="422" t="str">
        <f t="shared" si="74"/>
        <v/>
      </c>
      <c r="M202" s="618">
        <v>16.739999999999998</v>
      </c>
      <c r="N202" s="262" t="s">
        <v>223</v>
      </c>
      <c r="O202" s="262">
        <f>(G202*2.5)/10*M202</f>
        <v>0</v>
      </c>
      <c r="P202" s="289" t="s">
        <v>224</v>
      </c>
      <c r="Q202" s="259">
        <v>12.91</v>
      </c>
      <c r="R202" s="259" t="s">
        <v>223</v>
      </c>
      <c r="S202" s="259">
        <f>(G202*2.5)/10*Q202</f>
        <v>0</v>
      </c>
      <c r="T202" s="259" t="s">
        <v>381</v>
      </c>
      <c r="U202" s="259"/>
      <c r="V202" s="259"/>
      <c r="W202" s="259"/>
      <c r="X202" s="259"/>
      <c r="Y202" s="256">
        <f t="shared" si="75"/>
        <v>0</v>
      </c>
      <c r="Z202" s="262"/>
      <c r="AA202" s="314">
        <f t="shared" si="72"/>
        <v>0</v>
      </c>
    </row>
    <row r="203" spans="1:27" ht="31.05" customHeight="1">
      <c r="A203" s="457"/>
      <c r="B203" s="44"/>
      <c r="C203" s="458" t="s">
        <v>104</v>
      </c>
      <c r="D203" s="349"/>
      <c r="E203" s="473" t="b">
        <v>0</v>
      </c>
      <c r="F203" s="461">
        <f t="shared" si="70"/>
        <v>0</v>
      </c>
      <c r="G203" s="461">
        <f t="shared" si="71"/>
        <v>0</v>
      </c>
      <c r="H203" s="44" t="s">
        <v>453</v>
      </c>
      <c r="I203" s="560">
        <v>100</v>
      </c>
      <c r="J203" s="462" t="s">
        <v>334</v>
      </c>
      <c r="K203" s="463">
        <f t="shared" si="73"/>
        <v>0</v>
      </c>
      <c r="L203" s="464" t="str">
        <f t="shared" si="74"/>
        <v/>
      </c>
      <c r="M203" s="337">
        <v>72.64</v>
      </c>
      <c r="N203" s="256" t="s">
        <v>138</v>
      </c>
      <c r="O203" s="256">
        <f>G203*2.5*3.25*0.0889*0.0381*M203</f>
        <v>0</v>
      </c>
      <c r="P203" s="312" t="s">
        <v>184</v>
      </c>
      <c r="Q203" s="256"/>
      <c r="R203" s="256"/>
      <c r="S203" s="256"/>
      <c r="T203" s="256"/>
      <c r="U203" s="256"/>
      <c r="V203" s="256"/>
      <c r="W203" s="256"/>
      <c r="X203" s="256"/>
      <c r="Y203" s="256">
        <f t="shared" si="75"/>
        <v>0</v>
      </c>
      <c r="Z203" s="256"/>
      <c r="AA203" s="313">
        <f t="shared" si="72"/>
        <v>0</v>
      </c>
    </row>
    <row r="204" spans="1:27" ht="31.05" customHeight="1">
      <c r="A204" s="450"/>
      <c r="B204" s="35"/>
      <c r="C204" s="451" t="s">
        <v>320</v>
      </c>
      <c r="D204" s="350"/>
      <c r="E204" s="452" t="b">
        <v>0</v>
      </c>
      <c r="F204" s="453">
        <f t="shared" si="70"/>
        <v>0</v>
      </c>
      <c r="G204" s="453">
        <f t="shared" si="71"/>
        <v>0</v>
      </c>
      <c r="H204" s="35" t="s">
        <v>453</v>
      </c>
      <c r="I204" s="560">
        <v>100</v>
      </c>
      <c r="J204" s="455" t="s">
        <v>334</v>
      </c>
      <c r="K204" s="514">
        <f t="shared" si="73"/>
        <v>0</v>
      </c>
      <c r="L204" s="422" t="str">
        <f t="shared" si="74"/>
        <v/>
      </c>
      <c r="M204" s="335">
        <v>121.89</v>
      </c>
      <c r="N204" s="246" t="s">
        <v>138</v>
      </c>
      <c r="O204" s="246">
        <f>G204*0.0889*M204</f>
        <v>0</v>
      </c>
      <c r="P204" s="315" t="s">
        <v>321</v>
      </c>
      <c r="Q204" s="246">
        <v>89.8</v>
      </c>
      <c r="R204" s="246" t="s">
        <v>138</v>
      </c>
      <c r="S204" s="246">
        <f>G204*0.0889*Q204</f>
        <v>0</v>
      </c>
      <c r="T204" s="305" t="s">
        <v>322</v>
      </c>
      <c r="U204" s="246"/>
      <c r="V204" s="246"/>
      <c r="W204" s="246"/>
      <c r="X204" s="246"/>
      <c r="Y204" s="256">
        <f>AVERAGE(O204,S204,W204)</f>
        <v>0</v>
      </c>
      <c r="Z204" s="246"/>
      <c r="AA204" s="313">
        <f t="shared" si="72"/>
        <v>0</v>
      </c>
    </row>
    <row r="205" spans="1:27" ht="31.05" customHeight="1">
      <c r="A205" s="457"/>
      <c r="B205" s="44"/>
      <c r="C205" s="458" t="s">
        <v>225</v>
      </c>
      <c r="D205" s="349"/>
      <c r="E205" s="473" t="b">
        <v>0</v>
      </c>
      <c r="F205" s="461">
        <f t="shared" si="70"/>
        <v>0</v>
      </c>
      <c r="G205" s="461">
        <f t="shared" si="71"/>
        <v>0</v>
      </c>
      <c r="H205" s="44" t="s">
        <v>453</v>
      </c>
      <c r="I205" s="560">
        <v>100</v>
      </c>
      <c r="J205" s="462" t="s">
        <v>334</v>
      </c>
      <c r="K205" s="463">
        <f t="shared" si="73"/>
        <v>0</v>
      </c>
      <c r="L205" s="464" t="str">
        <f t="shared" si="74"/>
        <v/>
      </c>
      <c r="M205" s="337">
        <v>1.38</v>
      </c>
      <c r="N205" s="256" t="s">
        <v>226</v>
      </c>
      <c r="O205" s="256">
        <f>G205*1.7*14.88*M205</f>
        <v>0</v>
      </c>
      <c r="P205" s="312" t="s">
        <v>227</v>
      </c>
      <c r="Q205" s="256"/>
      <c r="R205" s="256"/>
      <c r="S205" s="256"/>
      <c r="T205" s="256"/>
      <c r="U205" s="256"/>
      <c r="V205" s="256"/>
      <c r="W205" s="256"/>
      <c r="X205" s="256"/>
      <c r="Y205" s="256">
        <f t="shared" si="75"/>
        <v>0</v>
      </c>
      <c r="Z205" s="256"/>
      <c r="AA205" s="313">
        <f t="shared" si="72"/>
        <v>0</v>
      </c>
    </row>
    <row r="206" spans="1:27" ht="31.05" customHeight="1">
      <c r="A206" s="450"/>
      <c r="B206" s="35"/>
      <c r="C206" s="451"/>
      <c r="D206" s="35"/>
      <c r="E206" s="477"/>
      <c r="F206" s="477"/>
      <c r="G206" s="453"/>
      <c r="H206" s="35"/>
      <c r="I206" s="35"/>
      <c r="J206" s="455"/>
      <c r="K206" s="503"/>
      <c r="L206" s="504"/>
    </row>
    <row r="207" spans="1:27" ht="31.05" customHeight="1">
      <c r="A207" s="446"/>
      <c r="B207" s="447" t="s">
        <v>417</v>
      </c>
      <c r="C207" s="40"/>
      <c r="D207" s="40"/>
      <c r="E207" s="40"/>
      <c r="F207" s="40"/>
      <c r="G207" s="40"/>
      <c r="H207" s="448"/>
      <c r="I207" s="448"/>
      <c r="J207" s="40"/>
      <c r="K207" s="40"/>
      <c r="L207" s="449"/>
    </row>
    <row r="208" spans="1:27" ht="31.05" customHeight="1">
      <c r="A208" s="450"/>
      <c r="B208" s="35"/>
      <c r="C208" s="474" t="s">
        <v>228</v>
      </c>
      <c r="D208" s="350"/>
      <c r="E208" s="452" t="b">
        <v>0</v>
      </c>
      <c r="F208" s="453">
        <f>$I$7*$I208/100</f>
        <v>0</v>
      </c>
      <c r="G208" s="453">
        <f>$G$7*$I208/100</f>
        <v>0</v>
      </c>
      <c r="H208" s="35" t="s">
        <v>455</v>
      </c>
      <c r="I208" s="560">
        <v>100</v>
      </c>
      <c r="J208" s="467" t="s">
        <v>334</v>
      </c>
      <c r="K208" s="514">
        <f>+$AA208</f>
        <v>0</v>
      </c>
      <c r="L208" s="422" t="str">
        <f>IF($E208,K208,"")</f>
        <v/>
      </c>
      <c r="M208" s="335">
        <v>1.1599999999999999</v>
      </c>
      <c r="N208" s="246" t="s">
        <v>231</v>
      </c>
      <c r="O208" s="246">
        <f>G208*49.1*M208</f>
        <v>0</v>
      </c>
      <c r="P208" s="330" t="s">
        <v>232</v>
      </c>
      <c r="Q208" s="246"/>
      <c r="R208" s="246"/>
      <c r="S208" s="246"/>
      <c r="T208" s="246"/>
      <c r="U208" s="246"/>
      <c r="V208" s="246"/>
      <c r="W208" s="246"/>
      <c r="X208" s="246"/>
      <c r="Y208" s="256">
        <f>AVERAGE(O208,S208,W208)</f>
        <v>0</v>
      </c>
      <c r="Z208" s="246"/>
      <c r="AA208" s="246">
        <f>Y208-Z208</f>
        <v>0</v>
      </c>
    </row>
    <row r="209" spans="1:847" ht="31.05" customHeight="1">
      <c r="A209" s="457"/>
      <c r="B209" s="44"/>
      <c r="C209" s="472" t="s">
        <v>229</v>
      </c>
      <c r="D209" s="349"/>
      <c r="E209" s="473" t="b">
        <v>0</v>
      </c>
      <c r="F209" s="461">
        <f>$I$7*$I209/100</f>
        <v>0</v>
      </c>
      <c r="G209" s="461">
        <f>$G$7*$I209/100</f>
        <v>0</v>
      </c>
      <c r="H209" s="44" t="s">
        <v>455</v>
      </c>
      <c r="I209" s="560">
        <v>100</v>
      </c>
      <c r="J209" s="462" t="s">
        <v>334</v>
      </c>
      <c r="K209" s="463">
        <f>+$AA209</f>
        <v>0</v>
      </c>
      <c r="L209" s="464" t="str">
        <f>IF($E209,K209,"")</f>
        <v/>
      </c>
      <c r="M209" s="337">
        <v>72.64</v>
      </c>
      <c r="N209" s="256" t="s">
        <v>138</v>
      </c>
      <c r="O209" s="256">
        <f>G209*0.23495*0.1524*M209</f>
        <v>0</v>
      </c>
      <c r="P209" s="331" t="s">
        <v>184</v>
      </c>
      <c r="Q209" s="256"/>
      <c r="R209" s="256"/>
      <c r="S209" s="256"/>
      <c r="T209" s="256"/>
      <c r="U209" s="256"/>
      <c r="V209" s="256"/>
      <c r="W209" s="256"/>
      <c r="X209" s="256"/>
      <c r="Y209" s="256">
        <f>AVERAGE(O209,S209,W209)</f>
        <v>0</v>
      </c>
      <c r="Z209" s="256"/>
      <c r="AA209" s="256">
        <f>Y209-Z209</f>
        <v>0</v>
      </c>
    </row>
    <row r="210" spans="1:847" ht="31.05" customHeight="1">
      <c r="A210" s="450"/>
      <c r="B210" s="35"/>
      <c r="C210" s="474" t="s">
        <v>230</v>
      </c>
      <c r="D210" s="350"/>
      <c r="E210" s="452" t="b">
        <v>0</v>
      </c>
      <c r="F210" s="453">
        <f>$I$7*$I210/100</f>
        <v>0</v>
      </c>
      <c r="G210" s="453">
        <f>$G$7*$I210/100</f>
        <v>0</v>
      </c>
      <c r="H210" s="35" t="s">
        <v>455</v>
      </c>
      <c r="I210" s="560">
        <v>100</v>
      </c>
      <c r="J210" s="455" t="s">
        <v>334</v>
      </c>
      <c r="K210" s="514">
        <f>+$AA210</f>
        <v>0</v>
      </c>
      <c r="L210" s="422" t="str">
        <f>IF($E210,K210,"")</f>
        <v/>
      </c>
      <c r="M210" s="335">
        <v>201.8</v>
      </c>
      <c r="N210" s="246" t="s">
        <v>138</v>
      </c>
      <c r="O210" s="246">
        <f>G210*0.23495*0.0889*M210</f>
        <v>0</v>
      </c>
      <c r="P210" s="332" t="s">
        <v>233</v>
      </c>
      <c r="Q210" s="259">
        <v>356.87</v>
      </c>
      <c r="R210" s="259" t="s">
        <v>138</v>
      </c>
      <c r="S210" s="259">
        <f>G210*0.23495*0.0889*Q210</f>
        <v>0</v>
      </c>
      <c r="T210" s="259" t="s">
        <v>382</v>
      </c>
      <c r="U210" s="246"/>
      <c r="V210" s="246"/>
      <c r="W210" s="246"/>
      <c r="X210" s="246"/>
      <c r="Y210" s="256">
        <f>AVERAGE(O210,S210,W210)</f>
        <v>0</v>
      </c>
      <c r="Z210" s="246"/>
      <c r="AA210" s="246">
        <f>Y210-Z210</f>
        <v>0</v>
      </c>
    </row>
    <row r="211" spans="1:847" ht="31.05" customHeight="1">
      <c r="A211" s="457"/>
      <c r="B211" s="44"/>
      <c r="C211" s="472"/>
      <c r="D211" s="44"/>
      <c r="E211" s="536"/>
      <c r="F211" s="496"/>
      <c r="G211" s="461"/>
      <c r="H211" s="44"/>
      <c r="I211" s="44"/>
      <c r="J211" s="468"/>
      <c r="K211" s="637"/>
      <c r="L211" s="638"/>
    </row>
    <row r="212" spans="1:847" ht="31.05" customHeight="1">
      <c r="A212" s="446"/>
      <c r="B212" s="447" t="s">
        <v>105</v>
      </c>
      <c r="C212" s="40"/>
      <c r="D212" s="40"/>
      <c r="E212" s="40"/>
      <c r="F212" s="40" t="s">
        <v>458</v>
      </c>
      <c r="G212" s="40" t="s">
        <v>445</v>
      </c>
      <c r="H212" s="448"/>
      <c r="I212" s="448"/>
      <c r="J212" s="40"/>
      <c r="K212" s="40"/>
      <c r="L212" s="449"/>
    </row>
    <row r="213" spans="1:847" ht="31.05" customHeight="1">
      <c r="A213" s="450"/>
      <c r="B213" s="35"/>
      <c r="C213" s="474" t="s">
        <v>234</v>
      </c>
      <c r="D213" s="350"/>
      <c r="E213" s="452" t="b">
        <v>0</v>
      </c>
      <c r="F213" s="453">
        <f>$I$22*$I213/100</f>
        <v>0</v>
      </c>
      <c r="G213" s="453">
        <f>$G$22*$I213/100</f>
        <v>0</v>
      </c>
      <c r="H213" s="35" t="s">
        <v>453</v>
      </c>
      <c r="I213" s="560">
        <v>100</v>
      </c>
      <c r="J213" s="455" t="s">
        <v>334</v>
      </c>
      <c r="K213" s="456">
        <f>+$AA213</f>
        <v>0</v>
      </c>
      <c r="L213" s="422" t="str">
        <f t="shared" ref="L213:L221" si="76">IF($E213,K213,"")</f>
        <v/>
      </c>
      <c r="M213" s="618">
        <v>248.3</v>
      </c>
      <c r="N213" s="262" t="s">
        <v>138</v>
      </c>
      <c r="O213" s="262">
        <f>G213*0.015875*M213</f>
        <v>0</v>
      </c>
      <c r="P213" s="289" t="s">
        <v>191</v>
      </c>
      <c r="Q213" s="259">
        <v>226.91</v>
      </c>
      <c r="R213" s="259" t="s">
        <v>138</v>
      </c>
      <c r="S213" s="259">
        <f>G213*0.01111*Q213</f>
        <v>0</v>
      </c>
      <c r="T213" s="259" t="s">
        <v>377</v>
      </c>
      <c r="U213" s="259"/>
      <c r="V213" s="259"/>
      <c r="W213" s="259"/>
      <c r="X213" s="259"/>
      <c r="Y213" s="256">
        <f>AVERAGE(O213,S213,W213)</f>
        <v>0</v>
      </c>
      <c r="Z213" s="256"/>
      <c r="AA213" s="313">
        <f>Y213-Z213</f>
        <v>0</v>
      </c>
    </row>
    <row r="214" spans="1:847" s="6" customFormat="1" ht="31.05" customHeight="1">
      <c r="A214" s="457"/>
      <c r="B214" s="44"/>
      <c r="C214" s="472" t="s">
        <v>238</v>
      </c>
      <c r="D214" s="349"/>
      <c r="E214" s="473" t="b">
        <v>0</v>
      </c>
      <c r="F214" s="461">
        <f>$I$22*$I214/100</f>
        <v>0</v>
      </c>
      <c r="G214" s="461">
        <f>$G$22*$I214/100</f>
        <v>0</v>
      </c>
      <c r="H214" s="44" t="s">
        <v>453</v>
      </c>
      <c r="I214" s="560">
        <v>100</v>
      </c>
      <c r="J214" s="468" t="s">
        <v>334</v>
      </c>
      <c r="K214" s="463">
        <f t="shared" ref="K214:K219" si="77">$AA214</f>
        <v>0</v>
      </c>
      <c r="L214" s="464" t="str">
        <f t="shared" si="76"/>
        <v/>
      </c>
      <c r="M214" s="337">
        <v>129.69999999999999</v>
      </c>
      <c r="N214" s="256" t="s">
        <v>138</v>
      </c>
      <c r="O214" s="256">
        <f>G214*0.0127*M214</f>
        <v>0</v>
      </c>
      <c r="P214" s="264" t="s">
        <v>181</v>
      </c>
      <c r="Q214" s="259">
        <v>129.88999999999999</v>
      </c>
      <c r="R214" s="259" t="s">
        <v>138</v>
      </c>
      <c r="S214" s="259">
        <f>G214*0.0127*Q214</f>
        <v>0</v>
      </c>
      <c r="T214" s="259" t="s">
        <v>378</v>
      </c>
      <c r="U214" s="259"/>
      <c r="V214" s="259"/>
      <c r="W214" s="259"/>
      <c r="X214" s="259"/>
      <c r="Y214" s="256">
        <f>AVERAGE(O214,S214,W214)</f>
        <v>0</v>
      </c>
      <c r="Z214" s="256"/>
      <c r="AA214" s="256">
        <f t="shared" ref="AA214:AA219" si="78">Y214-Z214</f>
        <v>0</v>
      </c>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c r="DX214" s="28"/>
      <c r="DY214" s="28"/>
      <c r="DZ214" s="28"/>
      <c r="EA214" s="28"/>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c r="FI214" s="28"/>
      <c r="FJ214" s="28"/>
      <c r="FK214" s="28"/>
      <c r="FL214" s="28"/>
      <c r="FM214" s="28"/>
      <c r="FN214" s="28"/>
      <c r="FO214" s="28"/>
      <c r="FP214" s="28"/>
      <c r="FQ214" s="28"/>
      <c r="FR214" s="28"/>
      <c r="FS214" s="28"/>
      <c r="FT214" s="28"/>
      <c r="FU214" s="28"/>
      <c r="FV214" s="28"/>
      <c r="FW214" s="28"/>
      <c r="FX214" s="28"/>
      <c r="FY214" s="28"/>
      <c r="FZ214" s="28"/>
      <c r="GA214" s="28"/>
      <c r="GB214" s="28"/>
      <c r="GC214" s="28"/>
      <c r="GD214" s="28"/>
      <c r="GE214" s="28"/>
      <c r="GF214" s="28"/>
      <c r="GG214" s="28"/>
      <c r="GH214" s="28"/>
      <c r="GI214" s="28"/>
      <c r="GJ214" s="28"/>
      <c r="GK214" s="28"/>
      <c r="GL214" s="28"/>
      <c r="GM214" s="28"/>
      <c r="GN214" s="28"/>
      <c r="GO214" s="28"/>
      <c r="GP214" s="28"/>
      <c r="GQ214" s="28"/>
      <c r="GR214" s="28"/>
      <c r="GS214" s="28"/>
      <c r="GT214" s="28"/>
      <c r="GU214" s="28"/>
      <c r="GV214" s="28"/>
      <c r="GW214" s="28"/>
      <c r="GX214" s="28"/>
      <c r="GY214" s="28"/>
      <c r="GZ214" s="28"/>
      <c r="HA214" s="28"/>
      <c r="HB214" s="28"/>
      <c r="HC214" s="28"/>
      <c r="HD214" s="28"/>
      <c r="HE214" s="28"/>
      <c r="HF214" s="28"/>
      <c r="HG214" s="28"/>
      <c r="HH214" s="28"/>
      <c r="HI214" s="28"/>
      <c r="HJ214" s="28"/>
      <c r="HK214" s="28"/>
      <c r="HL214" s="28"/>
      <c r="HM214" s="28"/>
      <c r="HN214" s="28"/>
      <c r="HO214" s="28"/>
      <c r="HP214" s="28"/>
      <c r="HQ214" s="28"/>
      <c r="HR214" s="28"/>
      <c r="HS214" s="28"/>
      <c r="HT214" s="28"/>
      <c r="HU214" s="28"/>
      <c r="HV214" s="28"/>
      <c r="HW214" s="28"/>
      <c r="HX214" s="28"/>
      <c r="HY214" s="28"/>
      <c r="HZ214" s="28"/>
      <c r="IA214" s="28"/>
      <c r="IB214" s="28"/>
      <c r="IC214" s="28"/>
      <c r="ID214" s="28"/>
      <c r="IE214" s="28"/>
      <c r="IF214" s="28"/>
      <c r="IG214" s="28"/>
      <c r="IH214" s="28"/>
      <c r="II214" s="28"/>
      <c r="IJ214" s="28"/>
      <c r="IK214" s="28"/>
      <c r="IL214" s="28"/>
      <c r="IM214" s="28"/>
      <c r="IN214" s="28"/>
      <c r="IO214" s="28"/>
      <c r="IP214" s="28"/>
      <c r="IQ214" s="28"/>
      <c r="IR214" s="28"/>
      <c r="IS214" s="28"/>
      <c r="IT214" s="28"/>
      <c r="IU214" s="28"/>
      <c r="IV214" s="28"/>
      <c r="IW214" s="28"/>
      <c r="IX214" s="28"/>
      <c r="IY214" s="28"/>
      <c r="IZ214" s="28"/>
      <c r="JA214" s="28"/>
      <c r="JB214" s="28"/>
      <c r="JC214" s="28"/>
      <c r="JD214" s="28"/>
      <c r="JE214" s="28"/>
      <c r="JF214" s="28"/>
      <c r="JG214" s="28"/>
      <c r="JH214" s="28"/>
      <c r="JI214" s="28"/>
      <c r="JJ214" s="28"/>
      <c r="JK214" s="28"/>
      <c r="JL214" s="28"/>
      <c r="JM214" s="28"/>
      <c r="JN214" s="28"/>
      <c r="JO214" s="28"/>
      <c r="JP214" s="28"/>
      <c r="JQ214" s="28"/>
      <c r="JR214" s="28"/>
      <c r="JS214" s="28"/>
      <c r="JT214" s="28"/>
      <c r="JU214" s="28"/>
      <c r="JV214" s="28"/>
      <c r="JW214" s="28"/>
      <c r="JX214" s="28"/>
      <c r="JY214" s="28"/>
      <c r="JZ214" s="28"/>
      <c r="KA214" s="28"/>
      <c r="KB214" s="28"/>
      <c r="KC214" s="28"/>
      <c r="KD214" s="28"/>
      <c r="KE214" s="28"/>
      <c r="KF214" s="28"/>
      <c r="KG214" s="28"/>
      <c r="KH214" s="28"/>
      <c r="KI214" s="28"/>
      <c r="KJ214" s="28"/>
      <c r="KK214" s="28"/>
      <c r="KL214" s="28"/>
      <c r="KM214" s="28"/>
      <c r="KN214" s="28"/>
      <c r="KO214" s="28"/>
      <c r="KP214" s="28"/>
      <c r="KQ214" s="28"/>
      <c r="KR214" s="28"/>
      <c r="KS214" s="28"/>
      <c r="KT214" s="28"/>
      <c r="KU214" s="28"/>
      <c r="KV214" s="28"/>
      <c r="KW214" s="28"/>
      <c r="KX214" s="28"/>
      <c r="KY214" s="28"/>
      <c r="KZ214" s="28"/>
      <c r="LA214" s="28"/>
      <c r="LB214" s="28"/>
      <c r="LC214" s="28"/>
      <c r="LD214" s="28"/>
      <c r="LE214" s="28"/>
      <c r="LF214" s="28"/>
      <c r="LG214" s="28"/>
      <c r="LH214" s="28"/>
      <c r="LI214" s="28"/>
      <c r="LJ214" s="28"/>
      <c r="LK214" s="28"/>
      <c r="LL214" s="28"/>
      <c r="LM214" s="28"/>
      <c r="LN214" s="28"/>
      <c r="LO214" s="28"/>
      <c r="LP214" s="28"/>
      <c r="LQ214" s="28"/>
      <c r="LR214" s="28"/>
      <c r="LS214" s="28"/>
      <c r="LT214" s="28"/>
      <c r="LU214" s="28"/>
      <c r="LV214" s="28"/>
      <c r="LW214" s="28"/>
      <c r="LX214" s="28"/>
      <c r="LY214" s="28"/>
      <c r="LZ214" s="28"/>
      <c r="MA214" s="28"/>
      <c r="MB214" s="28"/>
      <c r="MC214" s="28"/>
      <c r="MD214" s="28"/>
      <c r="ME214" s="28"/>
      <c r="MF214" s="28"/>
      <c r="MG214" s="28"/>
      <c r="MH214" s="28"/>
      <c r="MI214" s="28"/>
      <c r="MJ214" s="28"/>
      <c r="MK214" s="28"/>
      <c r="ML214" s="28"/>
      <c r="MM214" s="28"/>
      <c r="MN214" s="28"/>
      <c r="MO214" s="28"/>
      <c r="MP214" s="28"/>
      <c r="MQ214" s="28"/>
      <c r="MR214" s="28"/>
      <c r="MS214" s="28"/>
      <c r="MT214" s="28"/>
      <c r="MU214" s="28"/>
      <c r="MV214" s="28"/>
      <c r="MW214" s="28"/>
      <c r="MX214" s="28"/>
      <c r="MY214" s="28"/>
      <c r="MZ214" s="28"/>
      <c r="NA214" s="28"/>
      <c r="NB214" s="28"/>
      <c r="NC214" s="28"/>
      <c r="ND214" s="28"/>
      <c r="NE214" s="28"/>
      <c r="NF214" s="28"/>
      <c r="NG214" s="28"/>
      <c r="NH214" s="28"/>
      <c r="NI214" s="28"/>
      <c r="NJ214" s="28"/>
      <c r="NK214" s="28"/>
      <c r="NL214" s="28"/>
      <c r="NM214" s="28"/>
      <c r="NN214" s="28"/>
      <c r="NO214" s="28"/>
      <c r="NP214" s="28"/>
      <c r="NQ214" s="28"/>
      <c r="NR214" s="28"/>
      <c r="NS214" s="28"/>
      <c r="NT214" s="28"/>
      <c r="NU214" s="28"/>
      <c r="NV214" s="28"/>
      <c r="NW214" s="28"/>
      <c r="NX214" s="28"/>
      <c r="NY214" s="28"/>
      <c r="NZ214" s="28"/>
      <c r="OA214" s="28"/>
      <c r="OB214" s="28"/>
      <c r="OC214" s="28"/>
      <c r="OD214" s="28"/>
      <c r="OE214" s="28"/>
      <c r="OF214" s="28"/>
      <c r="OG214" s="28"/>
      <c r="OH214" s="28"/>
      <c r="OI214" s="28"/>
      <c r="OJ214" s="28"/>
      <c r="OK214" s="28"/>
      <c r="OL214" s="28"/>
      <c r="OM214" s="28"/>
      <c r="ON214" s="28"/>
      <c r="OO214" s="28"/>
      <c r="OP214" s="28"/>
      <c r="OQ214" s="28"/>
      <c r="OR214" s="28"/>
      <c r="OS214" s="28"/>
      <c r="OT214" s="28"/>
      <c r="OU214" s="28"/>
      <c r="OV214" s="28"/>
      <c r="OW214" s="28"/>
      <c r="OX214" s="28"/>
      <c r="OY214" s="28"/>
      <c r="OZ214" s="28"/>
      <c r="PA214" s="28"/>
      <c r="PB214" s="28"/>
      <c r="PC214" s="28"/>
      <c r="PD214" s="28"/>
      <c r="PE214" s="28"/>
      <c r="PF214" s="28"/>
      <c r="PG214" s="28"/>
      <c r="PH214" s="28"/>
      <c r="PI214" s="28"/>
      <c r="PJ214" s="28"/>
      <c r="PK214" s="28"/>
      <c r="PL214" s="28"/>
      <c r="PM214" s="28"/>
      <c r="PN214" s="28"/>
      <c r="PO214" s="28"/>
      <c r="PP214" s="28"/>
      <c r="PQ214" s="28"/>
      <c r="PR214" s="28"/>
      <c r="PS214" s="28"/>
      <c r="PT214" s="28"/>
      <c r="PU214" s="28"/>
      <c r="PV214" s="28"/>
      <c r="PW214" s="28"/>
      <c r="PX214" s="28"/>
      <c r="PY214" s="28"/>
      <c r="PZ214" s="28"/>
      <c r="QA214" s="28"/>
      <c r="QB214" s="28"/>
      <c r="QC214" s="28"/>
      <c r="QD214" s="28"/>
      <c r="QE214" s="28"/>
      <c r="QF214" s="28"/>
      <c r="QG214" s="28"/>
      <c r="QH214" s="28"/>
      <c r="QI214" s="28"/>
      <c r="QJ214" s="28"/>
      <c r="QK214" s="28"/>
      <c r="QL214" s="28"/>
      <c r="QM214" s="28"/>
      <c r="QN214" s="28"/>
      <c r="QO214" s="28"/>
      <c r="QP214" s="28"/>
      <c r="QQ214" s="28"/>
      <c r="QR214" s="28"/>
      <c r="QS214" s="28"/>
      <c r="QT214" s="28"/>
      <c r="QU214" s="28"/>
      <c r="QV214" s="28"/>
      <c r="QW214" s="28"/>
      <c r="QX214" s="28"/>
      <c r="QY214" s="28"/>
      <c r="QZ214" s="28"/>
      <c r="RA214" s="28"/>
      <c r="RB214" s="28"/>
      <c r="RC214" s="28"/>
      <c r="RD214" s="28"/>
      <c r="RE214" s="28"/>
      <c r="RF214" s="28"/>
      <c r="RG214" s="28"/>
      <c r="RH214" s="28"/>
      <c r="RI214" s="28"/>
      <c r="RJ214" s="28"/>
      <c r="RK214" s="28"/>
      <c r="RL214" s="28"/>
      <c r="RM214" s="28"/>
      <c r="RN214" s="28"/>
      <c r="RO214" s="28"/>
      <c r="RP214" s="28"/>
      <c r="RQ214" s="28"/>
      <c r="RR214" s="28"/>
      <c r="RS214" s="28"/>
      <c r="RT214" s="28"/>
      <c r="RU214" s="28"/>
      <c r="RV214" s="28"/>
      <c r="RW214" s="28"/>
      <c r="RX214" s="28"/>
      <c r="RY214" s="28"/>
      <c r="RZ214" s="28"/>
      <c r="SA214" s="28"/>
      <c r="SB214" s="28"/>
      <c r="SC214" s="28"/>
      <c r="SD214" s="28"/>
      <c r="SE214" s="28"/>
      <c r="SF214" s="28"/>
      <c r="SG214" s="28"/>
      <c r="SH214" s="28"/>
      <c r="SI214" s="28"/>
      <c r="SJ214" s="28"/>
      <c r="SK214" s="28"/>
      <c r="SL214" s="28"/>
      <c r="SM214" s="28"/>
      <c r="SN214" s="28"/>
      <c r="SO214" s="28"/>
      <c r="SP214" s="28"/>
      <c r="SQ214" s="28"/>
      <c r="SR214" s="28"/>
      <c r="SS214" s="28"/>
      <c r="ST214" s="28"/>
      <c r="SU214" s="28"/>
      <c r="SV214" s="28"/>
      <c r="SW214" s="28"/>
      <c r="SX214" s="28"/>
      <c r="SY214" s="28"/>
      <c r="SZ214" s="28"/>
      <c r="TA214" s="28"/>
      <c r="TB214" s="28"/>
      <c r="TC214" s="28"/>
      <c r="TD214" s="28"/>
      <c r="TE214" s="28"/>
      <c r="TF214" s="28"/>
      <c r="TG214" s="28"/>
      <c r="TH214" s="28"/>
      <c r="TI214" s="28"/>
      <c r="TJ214" s="28"/>
      <c r="TK214" s="28"/>
      <c r="TL214" s="28"/>
      <c r="TM214" s="28"/>
      <c r="TN214" s="28"/>
      <c r="TO214" s="28"/>
      <c r="TP214" s="28"/>
      <c r="TQ214" s="28"/>
      <c r="TR214" s="28"/>
      <c r="TS214" s="28"/>
      <c r="TT214" s="28"/>
      <c r="TU214" s="28"/>
      <c r="TV214" s="28"/>
      <c r="TW214" s="28"/>
      <c r="TX214" s="28"/>
      <c r="TY214" s="28"/>
      <c r="TZ214" s="28"/>
      <c r="UA214" s="28"/>
      <c r="UB214" s="28"/>
      <c r="UC214" s="28"/>
      <c r="UD214" s="28"/>
      <c r="UE214" s="28"/>
      <c r="UF214" s="28"/>
      <c r="UG214" s="28"/>
      <c r="UH214" s="28"/>
      <c r="UI214" s="28"/>
      <c r="UJ214" s="28"/>
      <c r="UK214" s="28"/>
      <c r="UL214" s="28"/>
      <c r="UM214" s="28"/>
      <c r="UN214" s="28"/>
      <c r="UO214" s="28"/>
      <c r="UP214" s="28"/>
      <c r="UQ214" s="28"/>
      <c r="UR214" s="28"/>
      <c r="US214" s="28"/>
      <c r="UT214" s="28"/>
      <c r="UU214" s="28"/>
      <c r="UV214" s="28"/>
      <c r="UW214" s="28"/>
      <c r="UX214" s="28"/>
      <c r="UY214" s="28"/>
      <c r="UZ214" s="28"/>
      <c r="VA214" s="28"/>
      <c r="VB214" s="28"/>
      <c r="VC214" s="28"/>
      <c r="VD214" s="28"/>
      <c r="VE214" s="28"/>
      <c r="VF214" s="28"/>
      <c r="VG214" s="28"/>
      <c r="VH214" s="28"/>
      <c r="VI214" s="28"/>
      <c r="VJ214" s="28"/>
      <c r="VK214" s="28"/>
      <c r="VL214" s="28"/>
      <c r="VM214" s="28"/>
      <c r="VN214" s="28"/>
      <c r="VO214" s="28"/>
      <c r="VP214" s="28"/>
      <c r="VQ214" s="28"/>
      <c r="VR214" s="28"/>
      <c r="VS214" s="28"/>
      <c r="VT214" s="28"/>
      <c r="VU214" s="28"/>
      <c r="VV214" s="28"/>
      <c r="VW214" s="28"/>
      <c r="VX214" s="28"/>
      <c r="VY214" s="28"/>
      <c r="VZ214" s="28"/>
      <c r="WA214" s="28"/>
      <c r="WB214" s="28"/>
      <c r="WC214" s="28"/>
      <c r="WD214" s="28"/>
      <c r="WE214" s="28"/>
      <c r="WF214" s="28"/>
      <c r="WG214" s="28"/>
      <c r="WH214" s="28"/>
      <c r="WI214" s="28"/>
      <c r="WJ214" s="28"/>
      <c r="WK214" s="28"/>
      <c r="WL214" s="28"/>
      <c r="WM214" s="28"/>
      <c r="WN214" s="28"/>
      <c r="WO214" s="28"/>
      <c r="WP214" s="28"/>
      <c r="WQ214" s="28"/>
      <c r="WR214" s="28"/>
      <c r="WS214" s="28"/>
      <c r="WT214" s="28"/>
      <c r="WU214" s="28"/>
      <c r="WV214" s="28"/>
      <c r="WW214" s="28"/>
      <c r="WX214" s="28"/>
      <c r="WY214" s="28"/>
      <c r="WZ214" s="28"/>
      <c r="XA214" s="28"/>
      <c r="XB214" s="28"/>
      <c r="XC214" s="28"/>
      <c r="XD214" s="28"/>
      <c r="XE214" s="28"/>
      <c r="XF214" s="28"/>
      <c r="XG214" s="28"/>
      <c r="XH214" s="28"/>
      <c r="XI214" s="28"/>
      <c r="XJ214" s="28"/>
      <c r="XK214" s="28"/>
      <c r="XL214" s="28"/>
      <c r="XM214" s="28"/>
      <c r="XN214" s="28"/>
      <c r="XO214" s="28"/>
      <c r="XP214" s="28"/>
      <c r="XQ214" s="28"/>
      <c r="XR214" s="28"/>
      <c r="XS214" s="28"/>
      <c r="XT214" s="28"/>
      <c r="XU214" s="28"/>
      <c r="XV214" s="28"/>
      <c r="XW214" s="28"/>
      <c r="XX214" s="28"/>
      <c r="XY214" s="28"/>
      <c r="XZ214" s="28"/>
      <c r="YA214" s="28"/>
      <c r="YB214" s="28"/>
      <c r="YC214" s="28"/>
      <c r="YD214" s="28"/>
      <c r="YE214" s="28"/>
      <c r="YF214" s="28"/>
      <c r="YG214" s="28"/>
      <c r="YH214" s="28"/>
      <c r="YI214" s="28"/>
      <c r="YJ214" s="28"/>
      <c r="YK214" s="28"/>
      <c r="YL214" s="28"/>
      <c r="YM214" s="28"/>
      <c r="YN214" s="28"/>
      <c r="YO214" s="28"/>
      <c r="YP214" s="28"/>
      <c r="YQ214" s="28"/>
      <c r="YR214" s="28"/>
      <c r="YS214" s="28"/>
      <c r="YT214" s="28"/>
      <c r="YU214" s="28"/>
      <c r="YV214" s="28"/>
      <c r="YW214" s="28"/>
      <c r="YX214" s="28"/>
      <c r="YY214" s="28"/>
      <c r="YZ214" s="28"/>
      <c r="ZA214" s="28"/>
      <c r="ZB214" s="28"/>
      <c r="ZC214" s="28"/>
      <c r="ZD214" s="28"/>
      <c r="ZE214" s="28"/>
      <c r="ZF214" s="28"/>
      <c r="ZG214" s="28"/>
      <c r="ZH214" s="28"/>
      <c r="ZI214" s="28"/>
      <c r="ZJ214" s="28"/>
      <c r="ZK214" s="28"/>
      <c r="ZL214" s="28"/>
      <c r="ZM214" s="28"/>
      <c r="ZN214" s="28"/>
      <c r="ZO214" s="28"/>
      <c r="ZP214" s="28"/>
      <c r="ZQ214" s="28"/>
      <c r="ZR214" s="28"/>
      <c r="ZS214" s="28"/>
      <c r="ZT214" s="28"/>
      <c r="ZU214" s="28"/>
      <c r="ZV214" s="28"/>
      <c r="ZW214" s="28"/>
      <c r="ZX214" s="28"/>
      <c r="ZY214" s="28"/>
      <c r="ZZ214" s="28"/>
      <c r="AAA214" s="28"/>
      <c r="AAB214" s="28"/>
      <c r="AAC214" s="28"/>
      <c r="AAD214" s="28"/>
      <c r="AAE214" s="28"/>
      <c r="AAF214" s="28"/>
      <c r="AAG214" s="28"/>
      <c r="AAH214" s="28"/>
      <c r="AAI214" s="28"/>
      <c r="AAJ214" s="28"/>
      <c r="AAK214" s="28"/>
      <c r="AAL214" s="28"/>
      <c r="AAM214" s="28"/>
      <c r="AAN214" s="28"/>
      <c r="AAO214" s="28"/>
      <c r="AAP214" s="28"/>
      <c r="AAQ214" s="28"/>
      <c r="AAR214" s="28"/>
      <c r="AAS214" s="28"/>
      <c r="AAT214" s="28"/>
      <c r="AAU214" s="28"/>
      <c r="AAV214" s="28"/>
      <c r="AAW214" s="28"/>
      <c r="AAX214" s="28"/>
      <c r="AAY214" s="28"/>
      <c r="AAZ214" s="28"/>
      <c r="ABA214" s="28"/>
      <c r="ABB214" s="28"/>
      <c r="ABC214" s="28"/>
      <c r="ABD214" s="28"/>
      <c r="ABE214" s="28"/>
      <c r="ABF214" s="28"/>
      <c r="ABG214" s="28"/>
      <c r="ABH214" s="28"/>
      <c r="ABI214" s="28"/>
      <c r="ABJ214" s="28"/>
      <c r="ABK214" s="28"/>
      <c r="ABL214" s="28"/>
      <c r="ABM214" s="28"/>
      <c r="ABN214" s="28"/>
      <c r="ABO214" s="28"/>
      <c r="ABP214" s="28"/>
      <c r="ABQ214" s="28"/>
      <c r="ABR214" s="28"/>
      <c r="ABS214" s="28"/>
      <c r="ABT214" s="28"/>
      <c r="ABU214" s="28"/>
      <c r="ABV214" s="28"/>
      <c r="ABW214" s="28"/>
      <c r="ABX214" s="28"/>
      <c r="ABY214" s="28"/>
      <c r="ABZ214" s="28"/>
      <c r="ACA214" s="28"/>
      <c r="ACB214" s="28"/>
      <c r="ACC214" s="28"/>
      <c r="ACD214" s="28"/>
      <c r="ACE214" s="28"/>
      <c r="ACF214" s="28"/>
      <c r="ACG214" s="28"/>
      <c r="ACH214" s="28"/>
      <c r="ACI214" s="28"/>
      <c r="ACJ214" s="28"/>
      <c r="ACK214" s="28"/>
      <c r="ACL214" s="28"/>
      <c r="ACM214" s="28"/>
      <c r="ACN214" s="28"/>
      <c r="ACO214" s="28"/>
      <c r="ACP214" s="28"/>
      <c r="ACQ214" s="28"/>
      <c r="ACR214" s="28"/>
      <c r="ACS214" s="28"/>
      <c r="ACT214" s="28"/>
      <c r="ACU214" s="28"/>
      <c r="ACV214" s="28"/>
      <c r="ACW214" s="28"/>
      <c r="ACX214" s="28"/>
      <c r="ACY214" s="28"/>
      <c r="ACZ214" s="28"/>
      <c r="ADA214" s="28"/>
      <c r="ADB214" s="28"/>
      <c r="ADC214" s="28"/>
      <c r="ADD214" s="28"/>
      <c r="ADE214" s="28"/>
      <c r="ADF214" s="28"/>
      <c r="ADG214" s="28"/>
      <c r="ADH214" s="28"/>
      <c r="ADI214" s="28"/>
      <c r="ADJ214" s="28"/>
      <c r="ADK214" s="28"/>
      <c r="ADL214" s="28"/>
      <c r="ADM214" s="28"/>
      <c r="ADN214" s="28"/>
      <c r="ADO214" s="28"/>
      <c r="ADP214" s="28"/>
      <c r="ADQ214" s="28"/>
      <c r="ADR214" s="28"/>
      <c r="ADS214" s="28"/>
      <c r="ADT214" s="28"/>
      <c r="ADU214" s="28"/>
      <c r="ADV214" s="28"/>
      <c r="ADW214" s="28"/>
      <c r="ADX214" s="28"/>
      <c r="ADY214" s="28"/>
      <c r="ADZ214" s="28"/>
      <c r="AEA214" s="28"/>
      <c r="AEB214" s="28"/>
      <c r="AEC214" s="28"/>
      <c r="AED214" s="28"/>
      <c r="AEE214" s="28"/>
      <c r="AEF214" s="28"/>
      <c r="AEG214" s="28"/>
      <c r="AEH214" s="28"/>
      <c r="AEI214" s="28"/>
      <c r="AEJ214" s="28"/>
      <c r="AEK214" s="28"/>
      <c r="AEL214" s="28"/>
      <c r="AEM214" s="28"/>
      <c r="AEN214" s="28"/>
      <c r="AEO214" s="28"/>
      <c r="AEP214" s="28"/>
      <c r="AEQ214" s="28"/>
      <c r="AER214" s="28"/>
      <c r="AES214" s="28"/>
      <c r="AET214" s="28"/>
      <c r="AEU214" s="28"/>
      <c r="AEV214" s="28"/>
      <c r="AEW214" s="28"/>
      <c r="AEX214" s="28"/>
      <c r="AEY214" s="28"/>
      <c r="AEZ214" s="28"/>
      <c r="AFA214" s="28"/>
      <c r="AFB214" s="28"/>
      <c r="AFC214" s="28"/>
      <c r="AFD214" s="28"/>
      <c r="AFE214" s="28"/>
      <c r="AFF214" s="28"/>
      <c r="AFG214" s="28"/>
      <c r="AFH214" s="28"/>
      <c r="AFI214" s="28"/>
      <c r="AFJ214" s="28"/>
      <c r="AFK214" s="28"/>
      <c r="AFL214" s="28"/>
      <c r="AFM214" s="28"/>
      <c r="AFN214" s="28"/>
      <c r="AFO214" s="28"/>
    </row>
    <row r="215" spans="1:847" s="6" customFormat="1" ht="31.05" customHeight="1">
      <c r="A215" s="450"/>
      <c r="B215" s="35"/>
      <c r="C215" s="474" t="s">
        <v>401</v>
      </c>
      <c r="D215" s="350"/>
      <c r="E215" s="452" t="b">
        <v>0</v>
      </c>
      <c r="F215" s="453">
        <f t="shared" ref="F215:F221" si="79">$I$22*$I215/100</f>
        <v>0</v>
      </c>
      <c r="G215" s="453">
        <f t="shared" ref="G215:G221" si="80">$G$22*$I215/100</f>
        <v>0</v>
      </c>
      <c r="H215" s="35" t="s">
        <v>453</v>
      </c>
      <c r="I215" s="560">
        <v>100</v>
      </c>
      <c r="J215" s="455" t="s">
        <v>334</v>
      </c>
      <c r="K215" s="456">
        <f t="shared" si="77"/>
        <v>0</v>
      </c>
      <c r="L215" s="422" t="str">
        <f t="shared" si="76"/>
        <v/>
      </c>
      <c r="M215" s="335">
        <v>129.69999999999999</v>
      </c>
      <c r="N215" s="246" t="s">
        <v>138</v>
      </c>
      <c r="O215" s="246">
        <f>G215*0.015875*M215</f>
        <v>0</v>
      </c>
      <c r="P215" s="250" t="s">
        <v>181</v>
      </c>
      <c r="Q215" s="259">
        <v>129.88999999999999</v>
      </c>
      <c r="R215" s="259" t="s">
        <v>138</v>
      </c>
      <c r="S215" s="259">
        <f>G215*0.015875*Q215</f>
        <v>0</v>
      </c>
      <c r="T215" s="259" t="s">
        <v>384</v>
      </c>
      <c r="U215" s="246"/>
      <c r="V215" s="246"/>
      <c r="W215" s="246"/>
      <c r="X215" s="246"/>
      <c r="Y215" s="246">
        <f t="shared" ref="Y215:Y221" si="81">AVERAGE(O215,S215,W215)</f>
        <v>0</v>
      </c>
      <c r="Z215" s="246"/>
      <c r="AA215" s="256">
        <f t="shared" si="78"/>
        <v>0</v>
      </c>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c r="DY215" s="28"/>
      <c r="DZ215" s="28"/>
      <c r="EA215" s="28"/>
      <c r="EB215" s="28"/>
      <c r="EC215" s="28"/>
      <c r="ED215" s="28"/>
      <c r="EE215" s="28"/>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c r="FB215" s="28"/>
      <c r="FC215" s="28"/>
      <c r="FD215" s="28"/>
      <c r="FE215" s="28"/>
      <c r="FF215" s="28"/>
      <c r="FG215" s="28"/>
      <c r="FH215" s="28"/>
      <c r="FI215" s="28"/>
      <c r="FJ215" s="28"/>
      <c r="FK215" s="28"/>
      <c r="FL215" s="28"/>
      <c r="FM215" s="28"/>
      <c r="FN215" s="28"/>
      <c r="FO215" s="28"/>
      <c r="FP215" s="28"/>
      <c r="FQ215" s="28"/>
      <c r="FR215" s="28"/>
      <c r="FS215" s="28"/>
      <c r="FT215" s="28"/>
      <c r="FU215" s="28"/>
      <c r="FV215" s="28"/>
      <c r="FW215" s="28"/>
      <c r="FX215" s="28"/>
      <c r="FY215" s="28"/>
      <c r="FZ215" s="28"/>
      <c r="GA215" s="28"/>
      <c r="GB215" s="28"/>
      <c r="GC215" s="28"/>
      <c r="GD215" s="28"/>
      <c r="GE215" s="28"/>
      <c r="GF215" s="28"/>
      <c r="GG215" s="28"/>
      <c r="GH215" s="28"/>
      <c r="GI215" s="28"/>
      <c r="GJ215" s="28"/>
      <c r="GK215" s="28"/>
      <c r="GL215" s="28"/>
      <c r="GM215" s="28"/>
      <c r="GN215" s="28"/>
      <c r="GO215" s="28"/>
      <c r="GP215" s="28"/>
      <c r="GQ215" s="28"/>
      <c r="GR215" s="28"/>
      <c r="GS215" s="28"/>
      <c r="GT215" s="28"/>
      <c r="GU215" s="28"/>
      <c r="GV215" s="28"/>
      <c r="GW215" s="28"/>
      <c r="GX215" s="28"/>
      <c r="GY215" s="28"/>
      <c r="GZ215" s="28"/>
      <c r="HA215" s="28"/>
      <c r="HB215" s="28"/>
      <c r="HC215" s="28"/>
      <c r="HD215" s="28"/>
      <c r="HE215" s="28"/>
      <c r="HF215" s="28"/>
      <c r="HG215" s="28"/>
      <c r="HH215" s="28"/>
      <c r="HI215" s="28"/>
      <c r="HJ215" s="28"/>
      <c r="HK215" s="28"/>
      <c r="HL215" s="28"/>
      <c r="HM215" s="28"/>
      <c r="HN215" s="28"/>
      <c r="HO215" s="28"/>
      <c r="HP215" s="28"/>
      <c r="HQ215" s="28"/>
      <c r="HR215" s="28"/>
      <c r="HS215" s="28"/>
      <c r="HT215" s="28"/>
      <c r="HU215" s="28"/>
      <c r="HV215" s="28"/>
      <c r="HW215" s="28"/>
      <c r="HX215" s="28"/>
      <c r="HY215" s="28"/>
      <c r="HZ215" s="28"/>
      <c r="IA215" s="28"/>
      <c r="IB215" s="28"/>
      <c r="IC215" s="28"/>
      <c r="ID215" s="28"/>
      <c r="IE215" s="28"/>
      <c r="IF215" s="28"/>
      <c r="IG215" s="28"/>
      <c r="IH215" s="28"/>
      <c r="II215" s="28"/>
      <c r="IJ215" s="28"/>
      <c r="IK215" s="28"/>
      <c r="IL215" s="28"/>
      <c r="IM215" s="28"/>
      <c r="IN215" s="28"/>
      <c r="IO215" s="28"/>
      <c r="IP215" s="28"/>
      <c r="IQ215" s="28"/>
      <c r="IR215" s="28"/>
      <c r="IS215" s="28"/>
      <c r="IT215" s="28"/>
      <c r="IU215" s="28"/>
      <c r="IV215" s="28"/>
      <c r="IW215" s="28"/>
      <c r="IX215" s="28"/>
      <c r="IY215" s="28"/>
      <c r="IZ215" s="28"/>
      <c r="JA215" s="28"/>
      <c r="JB215" s="28"/>
      <c r="JC215" s="28"/>
      <c r="JD215" s="28"/>
      <c r="JE215" s="28"/>
      <c r="JF215" s="28"/>
      <c r="JG215" s="28"/>
      <c r="JH215" s="28"/>
      <c r="JI215" s="28"/>
      <c r="JJ215" s="28"/>
      <c r="JK215" s="28"/>
      <c r="JL215" s="28"/>
      <c r="JM215" s="28"/>
      <c r="JN215" s="28"/>
      <c r="JO215" s="28"/>
      <c r="JP215" s="28"/>
      <c r="JQ215" s="28"/>
      <c r="JR215" s="28"/>
      <c r="JS215" s="28"/>
      <c r="JT215" s="28"/>
      <c r="JU215" s="28"/>
      <c r="JV215" s="28"/>
      <c r="JW215" s="28"/>
      <c r="JX215" s="28"/>
      <c r="JY215" s="28"/>
      <c r="JZ215" s="28"/>
      <c r="KA215" s="28"/>
      <c r="KB215" s="28"/>
      <c r="KC215" s="28"/>
      <c r="KD215" s="28"/>
      <c r="KE215" s="28"/>
      <c r="KF215" s="28"/>
      <c r="KG215" s="28"/>
      <c r="KH215" s="28"/>
      <c r="KI215" s="28"/>
      <c r="KJ215" s="28"/>
      <c r="KK215" s="28"/>
      <c r="KL215" s="28"/>
      <c r="KM215" s="28"/>
      <c r="KN215" s="28"/>
      <c r="KO215" s="28"/>
      <c r="KP215" s="28"/>
      <c r="KQ215" s="28"/>
      <c r="KR215" s="28"/>
      <c r="KS215" s="28"/>
      <c r="KT215" s="28"/>
      <c r="KU215" s="28"/>
      <c r="KV215" s="28"/>
      <c r="KW215" s="28"/>
      <c r="KX215" s="28"/>
      <c r="KY215" s="28"/>
      <c r="KZ215" s="28"/>
      <c r="LA215" s="28"/>
      <c r="LB215" s="28"/>
      <c r="LC215" s="28"/>
      <c r="LD215" s="28"/>
      <c r="LE215" s="28"/>
      <c r="LF215" s="28"/>
      <c r="LG215" s="28"/>
      <c r="LH215" s="28"/>
      <c r="LI215" s="28"/>
      <c r="LJ215" s="28"/>
      <c r="LK215" s="28"/>
      <c r="LL215" s="28"/>
      <c r="LM215" s="28"/>
      <c r="LN215" s="28"/>
      <c r="LO215" s="28"/>
      <c r="LP215" s="28"/>
      <c r="LQ215" s="28"/>
      <c r="LR215" s="28"/>
      <c r="LS215" s="28"/>
      <c r="LT215" s="28"/>
      <c r="LU215" s="28"/>
      <c r="LV215" s="28"/>
      <c r="LW215" s="28"/>
      <c r="LX215" s="28"/>
      <c r="LY215" s="28"/>
      <c r="LZ215" s="28"/>
      <c r="MA215" s="28"/>
      <c r="MB215" s="28"/>
      <c r="MC215" s="28"/>
      <c r="MD215" s="28"/>
      <c r="ME215" s="28"/>
      <c r="MF215" s="28"/>
      <c r="MG215" s="28"/>
      <c r="MH215" s="28"/>
      <c r="MI215" s="28"/>
      <c r="MJ215" s="28"/>
      <c r="MK215" s="28"/>
      <c r="ML215" s="28"/>
      <c r="MM215" s="28"/>
      <c r="MN215" s="28"/>
      <c r="MO215" s="28"/>
      <c r="MP215" s="28"/>
      <c r="MQ215" s="28"/>
      <c r="MR215" s="28"/>
      <c r="MS215" s="28"/>
      <c r="MT215" s="28"/>
      <c r="MU215" s="28"/>
      <c r="MV215" s="28"/>
      <c r="MW215" s="28"/>
      <c r="MX215" s="28"/>
      <c r="MY215" s="28"/>
      <c r="MZ215" s="28"/>
      <c r="NA215" s="28"/>
      <c r="NB215" s="28"/>
      <c r="NC215" s="28"/>
      <c r="ND215" s="28"/>
      <c r="NE215" s="28"/>
      <c r="NF215" s="28"/>
      <c r="NG215" s="28"/>
      <c r="NH215" s="28"/>
      <c r="NI215" s="28"/>
      <c r="NJ215" s="28"/>
      <c r="NK215" s="28"/>
      <c r="NL215" s="28"/>
      <c r="NM215" s="28"/>
      <c r="NN215" s="28"/>
      <c r="NO215" s="28"/>
      <c r="NP215" s="28"/>
      <c r="NQ215" s="28"/>
      <c r="NR215" s="28"/>
      <c r="NS215" s="28"/>
      <c r="NT215" s="28"/>
      <c r="NU215" s="28"/>
      <c r="NV215" s="28"/>
      <c r="NW215" s="28"/>
      <c r="NX215" s="28"/>
      <c r="NY215" s="28"/>
      <c r="NZ215" s="28"/>
      <c r="OA215" s="28"/>
      <c r="OB215" s="28"/>
      <c r="OC215" s="28"/>
      <c r="OD215" s="28"/>
      <c r="OE215" s="28"/>
      <c r="OF215" s="28"/>
      <c r="OG215" s="28"/>
      <c r="OH215" s="28"/>
      <c r="OI215" s="28"/>
      <c r="OJ215" s="28"/>
      <c r="OK215" s="28"/>
      <c r="OL215" s="28"/>
      <c r="OM215" s="28"/>
      <c r="ON215" s="28"/>
      <c r="OO215" s="28"/>
      <c r="OP215" s="28"/>
      <c r="OQ215" s="28"/>
      <c r="OR215" s="28"/>
      <c r="OS215" s="28"/>
      <c r="OT215" s="28"/>
      <c r="OU215" s="28"/>
      <c r="OV215" s="28"/>
      <c r="OW215" s="28"/>
      <c r="OX215" s="28"/>
      <c r="OY215" s="28"/>
      <c r="OZ215" s="28"/>
      <c r="PA215" s="28"/>
      <c r="PB215" s="28"/>
      <c r="PC215" s="28"/>
      <c r="PD215" s="28"/>
      <c r="PE215" s="28"/>
      <c r="PF215" s="28"/>
      <c r="PG215" s="28"/>
      <c r="PH215" s="28"/>
      <c r="PI215" s="28"/>
      <c r="PJ215" s="28"/>
      <c r="PK215" s="28"/>
      <c r="PL215" s="28"/>
      <c r="PM215" s="28"/>
      <c r="PN215" s="28"/>
      <c r="PO215" s="28"/>
      <c r="PP215" s="28"/>
      <c r="PQ215" s="28"/>
      <c r="PR215" s="28"/>
      <c r="PS215" s="28"/>
      <c r="PT215" s="28"/>
      <c r="PU215" s="28"/>
      <c r="PV215" s="28"/>
      <c r="PW215" s="28"/>
      <c r="PX215" s="28"/>
      <c r="PY215" s="28"/>
      <c r="PZ215" s="28"/>
      <c r="QA215" s="28"/>
      <c r="QB215" s="28"/>
      <c r="QC215" s="28"/>
      <c r="QD215" s="28"/>
      <c r="QE215" s="28"/>
      <c r="QF215" s="28"/>
      <c r="QG215" s="28"/>
      <c r="QH215" s="28"/>
      <c r="QI215" s="28"/>
      <c r="QJ215" s="28"/>
      <c r="QK215" s="28"/>
      <c r="QL215" s="28"/>
      <c r="QM215" s="28"/>
      <c r="QN215" s="28"/>
      <c r="QO215" s="28"/>
      <c r="QP215" s="28"/>
      <c r="QQ215" s="28"/>
      <c r="QR215" s="28"/>
      <c r="QS215" s="28"/>
      <c r="QT215" s="28"/>
      <c r="QU215" s="28"/>
      <c r="QV215" s="28"/>
      <c r="QW215" s="28"/>
      <c r="QX215" s="28"/>
      <c r="QY215" s="28"/>
      <c r="QZ215" s="28"/>
      <c r="RA215" s="28"/>
      <c r="RB215" s="28"/>
      <c r="RC215" s="28"/>
      <c r="RD215" s="28"/>
      <c r="RE215" s="28"/>
      <c r="RF215" s="28"/>
      <c r="RG215" s="28"/>
      <c r="RH215" s="28"/>
      <c r="RI215" s="28"/>
      <c r="RJ215" s="28"/>
      <c r="RK215" s="28"/>
      <c r="RL215" s="28"/>
      <c r="RM215" s="28"/>
      <c r="RN215" s="28"/>
      <c r="RO215" s="28"/>
      <c r="RP215" s="28"/>
      <c r="RQ215" s="28"/>
      <c r="RR215" s="28"/>
      <c r="RS215" s="28"/>
      <c r="RT215" s="28"/>
      <c r="RU215" s="28"/>
      <c r="RV215" s="28"/>
      <c r="RW215" s="28"/>
      <c r="RX215" s="28"/>
      <c r="RY215" s="28"/>
      <c r="RZ215" s="28"/>
      <c r="SA215" s="28"/>
      <c r="SB215" s="28"/>
      <c r="SC215" s="28"/>
      <c r="SD215" s="28"/>
      <c r="SE215" s="28"/>
      <c r="SF215" s="28"/>
      <c r="SG215" s="28"/>
      <c r="SH215" s="28"/>
      <c r="SI215" s="28"/>
      <c r="SJ215" s="28"/>
      <c r="SK215" s="28"/>
      <c r="SL215" s="28"/>
      <c r="SM215" s="28"/>
      <c r="SN215" s="28"/>
      <c r="SO215" s="28"/>
      <c r="SP215" s="28"/>
      <c r="SQ215" s="28"/>
      <c r="SR215" s="28"/>
      <c r="SS215" s="28"/>
      <c r="ST215" s="28"/>
      <c r="SU215" s="28"/>
      <c r="SV215" s="28"/>
      <c r="SW215" s="28"/>
      <c r="SX215" s="28"/>
      <c r="SY215" s="28"/>
      <c r="SZ215" s="28"/>
      <c r="TA215" s="28"/>
      <c r="TB215" s="28"/>
      <c r="TC215" s="28"/>
      <c r="TD215" s="28"/>
      <c r="TE215" s="28"/>
      <c r="TF215" s="28"/>
      <c r="TG215" s="28"/>
      <c r="TH215" s="28"/>
      <c r="TI215" s="28"/>
      <c r="TJ215" s="28"/>
      <c r="TK215" s="28"/>
      <c r="TL215" s="28"/>
      <c r="TM215" s="28"/>
      <c r="TN215" s="28"/>
      <c r="TO215" s="28"/>
      <c r="TP215" s="28"/>
      <c r="TQ215" s="28"/>
      <c r="TR215" s="28"/>
      <c r="TS215" s="28"/>
      <c r="TT215" s="28"/>
      <c r="TU215" s="28"/>
      <c r="TV215" s="28"/>
      <c r="TW215" s="28"/>
      <c r="TX215" s="28"/>
      <c r="TY215" s="28"/>
      <c r="TZ215" s="28"/>
      <c r="UA215" s="28"/>
      <c r="UB215" s="28"/>
      <c r="UC215" s="28"/>
      <c r="UD215" s="28"/>
      <c r="UE215" s="28"/>
      <c r="UF215" s="28"/>
      <c r="UG215" s="28"/>
      <c r="UH215" s="28"/>
      <c r="UI215" s="28"/>
      <c r="UJ215" s="28"/>
      <c r="UK215" s="28"/>
      <c r="UL215" s="28"/>
      <c r="UM215" s="28"/>
      <c r="UN215" s="28"/>
      <c r="UO215" s="28"/>
      <c r="UP215" s="28"/>
      <c r="UQ215" s="28"/>
      <c r="UR215" s="28"/>
      <c r="US215" s="28"/>
      <c r="UT215" s="28"/>
      <c r="UU215" s="28"/>
      <c r="UV215" s="28"/>
      <c r="UW215" s="28"/>
      <c r="UX215" s="28"/>
      <c r="UY215" s="28"/>
      <c r="UZ215" s="28"/>
      <c r="VA215" s="28"/>
      <c r="VB215" s="28"/>
      <c r="VC215" s="28"/>
      <c r="VD215" s="28"/>
      <c r="VE215" s="28"/>
      <c r="VF215" s="28"/>
      <c r="VG215" s="28"/>
      <c r="VH215" s="28"/>
      <c r="VI215" s="28"/>
      <c r="VJ215" s="28"/>
      <c r="VK215" s="28"/>
      <c r="VL215" s="28"/>
      <c r="VM215" s="28"/>
      <c r="VN215" s="28"/>
      <c r="VO215" s="28"/>
      <c r="VP215" s="28"/>
      <c r="VQ215" s="28"/>
      <c r="VR215" s="28"/>
      <c r="VS215" s="28"/>
      <c r="VT215" s="28"/>
      <c r="VU215" s="28"/>
      <c r="VV215" s="28"/>
      <c r="VW215" s="28"/>
      <c r="VX215" s="28"/>
      <c r="VY215" s="28"/>
      <c r="VZ215" s="28"/>
      <c r="WA215" s="28"/>
      <c r="WB215" s="28"/>
      <c r="WC215" s="28"/>
      <c r="WD215" s="28"/>
      <c r="WE215" s="28"/>
      <c r="WF215" s="28"/>
      <c r="WG215" s="28"/>
      <c r="WH215" s="28"/>
      <c r="WI215" s="28"/>
      <c r="WJ215" s="28"/>
      <c r="WK215" s="28"/>
      <c r="WL215" s="28"/>
      <c r="WM215" s="28"/>
      <c r="WN215" s="28"/>
      <c r="WO215" s="28"/>
      <c r="WP215" s="28"/>
      <c r="WQ215" s="28"/>
      <c r="WR215" s="28"/>
      <c r="WS215" s="28"/>
      <c r="WT215" s="28"/>
      <c r="WU215" s="28"/>
      <c r="WV215" s="28"/>
      <c r="WW215" s="28"/>
      <c r="WX215" s="28"/>
      <c r="WY215" s="28"/>
      <c r="WZ215" s="28"/>
      <c r="XA215" s="28"/>
      <c r="XB215" s="28"/>
      <c r="XC215" s="28"/>
      <c r="XD215" s="28"/>
      <c r="XE215" s="28"/>
      <c r="XF215" s="28"/>
      <c r="XG215" s="28"/>
      <c r="XH215" s="28"/>
      <c r="XI215" s="28"/>
      <c r="XJ215" s="28"/>
      <c r="XK215" s="28"/>
      <c r="XL215" s="28"/>
      <c r="XM215" s="28"/>
      <c r="XN215" s="28"/>
      <c r="XO215" s="28"/>
      <c r="XP215" s="28"/>
      <c r="XQ215" s="28"/>
      <c r="XR215" s="28"/>
      <c r="XS215" s="28"/>
      <c r="XT215" s="28"/>
      <c r="XU215" s="28"/>
      <c r="XV215" s="28"/>
      <c r="XW215" s="28"/>
      <c r="XX215" s="28"/>
      <c r="XY215" s="28"/>
      <c r="XZ215" s="28"/>
      <c r="YA215" s="28"/>
      <c r="YB215" s="28"/>
      <c r="YC215" s="28"/>
      <c r="YD215" s="28"/>
      <c r="YE215" s="28"/>
      <c r="YF215" s="28"/>
      <c r="YG215" s="28"/>
      <c r="YH215" s="28"/>
      <c r="YI215" s="28"/>
      <c r="YJ215" s="28"/>
      <c r="YK215" s="28"/>
      <c r="YL215" s="28"/>
      <c r="YM215" s="28"/>
      <c r="YN215" s="28"/>
      <c r="YO215" s="28"/>
      <c r="YP215" s="28"/>
      <c r="YQ215" s="28"/>
      <c r="YR215" s="28"/>
      <c r="YS215" s="28"/>
      <c r="YT215" s="28"/>
      <c r="YU215" s="28"/>
      <c r="YV215" s="28"/>
      <c r="YW215" s="28"/>
      <c r="YX215" s="28"/>
      <c r="YY215" s="28"/>
      <c r="YZ215" s="28"/>
      <c r="ZA215" s="28"/>
      <c r="ZB215" s="28"/>
      <c r="ZC215" s="28"/>
      <c r="ZD215" s="28"/>
      <c r="ZE215" s="28"/>
      <c r="ZF215" s="28"/>
      <c r="ZG215" s="28"/>
      <c r="ZH215" s="28"/>
      <c r="ZI215" s="28"/>
      <c r="ZJ215" s="28"/>
      <c r="ZK215" s="28"/>
      <c r="ZL215" s="28"/>
      <c r="ZM215" s="28"/>
      <c r="ZN215" s="28"/>
      <c r="ZO215" s="28"/>
      <c r="ZP215" s="28"/>
      <c r="ZQ215" s="28"/>
      <c r="ZR215" s="28"/>
      <c r="ZS215" s="28"/>
      <c r="ZT215" s="28"/>
      <c r="ZU215" s="28"/>
      <c r="ZV215" s="28"/>
      <c r="ZW215" s="28"/>
      <c r="ZX215" s="28"/>
      <c r="ZY215" s="28"/>
      <c r="ZZ215" s="28"/>
      <c r="AAA215" s="28"/>
      <c r="AAB215" s="28"/>
      <c r="AAC215" s="28"/>
      <c r="AAD215" s="28"/>
      <c r="AAE215" s="28"/>
      <c r="AAF215" s="28"/>
      <c r="AAG215" s="28"/>
      <c r="AAH215" s="28"/>
      <c r="AAI215" s="28"/>
      <c r="AAJ215" s="28"/>
      <c r="AAK215" s="28"/>
      <c r="AAL215" s="28"/>
      <c r="AAM215" s="28"/>
      <c r="AAN215" s="28"/>
      <c r="AAO215" s="28"/>
      <c r="AAP215" s="28"/>
      <c r="AAQ215" s="28"/>
      <c r="AAR215" s="28"/>
      <c r="AAS215" s="28"/>
      <c r="AAT215" s="28"/>
      <c r="AAU215" s="28"/>
      <c r="AAV215" s="28"/>
      <c r="AAW215" s="28"/>
      <c r="AAX215" s="28"/>
      <c r="AAY215" s="28"/>
      <c r="AAZ215" s="28"/>
      <c r="ABA215" s="28"/>
      <c r="ABB215" s="28"/>
      <c r="ABC215" s="28"/>
      <c r="ABD215" s="28"/>
      <c r="ABE215" s="28"/>
      <c r="ABF215" s="28"/>
      <c r="ABG215" s="28"/>
      <c r="ABH215" s="28"/>
      <c r="ABI215" s="28"/>
      <c r="ABJ215" s="28"/>
      <c r="ABK215" s="28"/>
      <c r="ABL215" s="28"/>
      <c r="ABM215" s="28"/>
      <c r="ABN215" s="28"/>
      <c r="ABO215" s="28"/>
      <c r="ABP215" s="28"/>
      <c r="ABQ215" s="28"/>
      <c r="ABR215" s="28"/>
      <c r="ABS215" s="28"/>
      <c r="ABT215" s="28"/>
      <c r="ABU215" s="28"/>
      <c r="ABV215" s="28"/>
      <c r="ABW215" s="28"/>
      <c r="ABX215" s="28"/>
      <c r="ABY215" s="28"/>
      <c r="ABZ215" s="28"/>
      <c r="ACA215" s="28"/>
      <c r="ACB215" s="28"/>
      <c r="ACC215" s="28"/>
      <c r="ACD215" s="28"/>
      <c r="ACE215" s="28"/>
      <c r="ACF215" s="28"/>
      <c r="ACG215" s="28"/>
      <c r="ACH215" s="28"/>
      <c r="ACI215" s="28"/>
      <c r="ACJ215" s="28"/>
      <c r="ACK215" s="28"/>
      <c r="ACL215" s="28"/>
      <c r="ACM215" s="28"/>
      <c r="ACN215" s="28"/>
      <c r="ACO215" s="28"/>
      <c r="ACP215" s="28"/>
      <c r="ACQ215" s="28"/>
      <c r="ACR215" s="28"/>
      <c r="ACS215" s="28"/>
      <c r="ACT215" s="28"/>
      <c r="ACU215" s="28"/>
      <c r="ACV215" s="28"/>
      <c r="ACW215" s="28"/>
      <c r="ACX215" s="28"/>
      <c r="ACY215" s="28"/>
      <c r="ACZ215" s="28"/>
      <c r="ADA215" s="28"/>
      <c r="ADB215" s="28"/>
      <c r="ADC215" s="28"/>
      <c r="ADD215" s="28"/>
      <c r="ADE215" s="28"/>
      <c r="ADF215" s="28"/>
      <c r="ADG215" s="28"/>
      <c r="ADH215" s="28"/>
      <c r="ADI215" s="28"/>
      <c r="ADJ215" s="28"/>
      <c r="ADK215" s="28"/>
      <c r="ADL215" s="28"/>
      <c r="ADM215" s="28"/>
      <c r="ADN215" s="28"/>
      <c r="ADO215" s="28"/>
      <c r="ADP215" s="28"/>
      <c r="ADQ215" s="28"/>
      <c r="ADR215" s="28"/>
      <c r="ADS215" s="28"/>
      <c r="ADT215" s="28"/>
      <c r="ADU215" s="28"/>
      <c r="ADV215" s="28"/>
      <c r="ADW215" s="28"/>
      <c r="ADX215" s="28"/>
      <c r="ADY215" s="28"/>
      <c r="ADZ215" s="28"/>
      <c r="AEA215" s="28"/>
      <c r="AEB215" s="28"/>
      <c r="AEC215" s="28"/>
      <c r="AED215" s="28"/>
      <c r="AEE215" s="28"/>
      <c r="AEF215" s="28"/>
      <c r="AEG215" s="28"/>
      <c r="AEH215" s="28"/>
      <c r="AEI215" s="28"/>
      <c r="AEJ215" s="28"/>
      <c r="AEK215" s="28"/>
      <c r="AEL215" s="28"/>
      <c r="AEM215" s="28"/>
      <c r="AEN215" s="28"/>
      <c r="AEO215" s="28"/>
      <c r="AEP215" s="28"/>
      <c r="AEQ215" s="28"/>
      <c r="AER215" s="28"/>
      <c r="AES215" s="28"/>
      <c r="AET215" s="28"/>
      <c r="AEU215" s="28"/>
      <c r="AEV215" s="28"/>
      <c r="AEW215" s="28"/>
      <c r="AEX215" s="28"/>
      <c r="AEY215" s="28"/>
      <c r="AEZ215" s="28"/>
      <c r="AFA215" s="28"/>
      <c r="AFB215" s="28"/>
      <c r="AFC215" s="28"/>
      <c r="AFD215" s="28"/>
      <c r="AFE215" s="28"/>
      <c r="AFF215" s="28"/>
      <c r="AFG215" s="28"/>
      <c r="AFH215" s="28"/>
      <c r="AFI215" s="28"/>
      <c r="AFJ215" s="28"/>
      <c r="AFK215" s="28"/>
      <c r="AFL215" s="28"/>
      <c r="AFM215" s="28"/>
      <c r="AFN215" s="28"/>
      <c r="AFO215" s="28"/>
    </row>
    <row r="216" spans="1:847" s="6" customFormat="1" ht="31.05" customHeight="1">
      <c r="A216" s="457"/>
      <c r="B216" s="44"/>
      <c r="C216" s="472" t="s">
        <v>402</v>
      </c>
      <c r="D216" s="349"/>
      <c r="E216" s="473" t="b">
        <v>0</v>
      </c>
      <c r="F216" s="461">
        <f t="shared" si="79"/>
        <v>0</v>
      </c>
      <c r="G216" s="461">
        <f t="shared" si="80"/>
        <v>0</v>
      </c>
      <c r="H216" s="44" t="s">
        <v>453</v>
      </c>
      <c r="I216" s="560">
        <v>100</v>
      </c>
      <c r="J216" s="468" t="s">
        <v>334</v>
      </c>
      <c r="K216" s="463">
        <f t="shared" si="77"/>
        <v>0</v>
      </c>
      <c r="L216" s="464" t="str">
        <f t="shared" si="76"/>
        <v/>
      </c>
      <c r="M216" s="335">
        <v>129.69999999999999</v>
      </c>
      <c r="N216" s="246" t="s">
        <v>138</v>
      </c>
      <c r="O216" s="246">
        <f>G216*0.01905*M216</f>
        <v>0</v>
      </c>
      <c r="P216" s="250" t="s">
        <v>181</v>
      </c>
      <c r="Q216" s="259">
        <v>129.88999999999999</v>
      </c>
      <c r="R216" s="259" t="s">
        <v>138</v>
      </c>
      <c r="S216" s="259">
        <f>G216*0.01905*Q216</f>
        <v>0</v>
      </c>
      <c r="T216" s="259" t="s">
        <v>384</v>
      </c>
      <c r="U216" s="246"/>
      <c r="V216" s="246"/>
      <c r="W216" s="246"/>
      <c r="X216" s="246"/>
      <c r="Y216" s="246">
        <f t="shared" si="81"/>
        <v>0</v>
      </c>
      <c r="Z216" s="246"/>
      <c r="AA216" s="256">
        <f t="shared" si="78"/>
        <v>0</v>
      </c>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8"/>
      <c r="FJ216" s="28"/>
      <c r="FK216" s="28"/>
      <c r="FL216" s="28"/>
      <c r="FM216" s="28"/>
      <c r="FN216" s="28"/>
      <c r="FO216" s="28"/>
      <c r="FP216" s="28"/>
      <c r="FQ216" s="28"/>
      <c r="FR216" s="28"/>
      <c r="FS216" s="28"/>
      <c r="FT216" s="28"/>
      <c r="FU216" s="28"/>
      <c r="FV216" s="28"/>
      <c r="FW216" s="28"/>
      <c r="FX216" s="28"/>
      <c r="FY216" s="28"/>
      <c r="FZ216" s="28"/>
      <c r="GA216" s="28"/>
      <c r="GB216" s="28"/>
      <c r="GC216" s="28"/>
      <c r="GD216" s="28"/>
      <c r="GE216" s="28"/>
      <c r="GF216" s="28"/>
      <c r="GG216" s="28"/>
      <c r="GH216" s="28"/>
      <c r="GI216" s="28"/>
      <c r="GJ216" s="28"/>
      <c r="GK216" s="28"/>
      <c r="GL216" s="28"/>
      <c r="GM216" s="28"/>
      <c r="GN216" s="28"/>
      <c r="GO216" s="28"/>
      <c r="GP216" s="28"/>
      <c r="GQ216" s="28"/>
      <c r="GR216" s="28"/>
      <c r="GS216" s="28"/>
      <c r="GT216" s="28"/>
      <c r="GU216" s="28"/>
      <c r="GV216" s="28"/>
      <c r="GW216" s="28"/>
      <c r="GX216" s="28"/>
      <c r="GY216" s="28"/>
      <c r="GZ216" s="28"/>
      <c r="HA216" s="28"/>
      <c r="HB216" s="28"/>
      <c r="HC216" s="28"/>
      <c r="HD216" s="28"/>
      <c r="HE216" s="28"/>
      <c r="HF216" s="28"/>
      <c r="HG216" s="28"/>
      <c r="HH216" s="28"/>
      <c r="HI216" s="28"/>
      <c r="HJ216" s="28"/>
      <c r="HK216" s="28"/>
      <c r="HL216" s="28"/>
      <c r="HM216" s="28"/>
      <c r="HN216" s="28"/>
      <c r="HO216" s="28"/>
      <c r="HP216" s="28"/>
      <c r="HQ216" s="28"/>
      <c r="HR216" s="28"/>
      <c r="HS216" s="28"/>
      <c r="HT216" s="28"/>
      <c r="HU216" s="28"/>
      <c r="HV216" s="28"/>
      <c r="HW216" s="28"/>
      <c r="HX216" s="28"/>
      <c r="HY216" s="28"/>
      <c r="HZ216" s="28"/>
      <c r="IA216" s="28"/>
      <c r="IB216" s="28"/>
      <c r="IC216" s="28"/>
      <c r="ID216" s="28"/>
      <c r="IE216" s="28"/>
      <c r="IF216" s="28"/>
      <c r="IG216" s="28"/>
      <c r="IH216" s="28"/>
      <c r="II216" s="28"/>
      <c r="IJ216" s="28"/>
      <c r="IK216" s="28"/>
      <c r="IL216" s="28"/>
      <c r="IM216" s="28"/>
      <c r="IN216" s="28"/>
      <c r="IO216" s="28"/>
      <c r="IP216" s="28"/>
      <c r="IQ216" s="28"/>
      <c r="IR216" s="28"/>
      <c r="IS216" s="28"/>
      <c r="IT216" s="28"/>
      <c r="IU216" s="28"/>
      <c r="IV216" s="28"/>
      <c r="IW216" s="28"/>
      <c r="IX216" s="28"/>
      <c r="IY216" s="28"/>
      <c r="IZ216" s="28"/>
      <c r="JA216" s="28"/>
      <c r="JB216" s="28"/>
      <c r="JC216" s="28"/>
      <c r="JD216" s="28"/>
      <c r="JE216" s="28"/>
      <c r="JF216" s="28"/>
      <c r="JG216" s="28"/>
      <c r="JH216" s="28"/>
      <c r="JI216" s="28"/>
      <c r="JJ216" s="28"/>
      <c r="JK216" s="28"/>
      <c r="JL216" s="28"/>
      <c r="JM216" s="28"/>
      <c r="JN216" s="28"/>
      <c r="JO216" s="28"/>
      <c r="JP216" s="28"/>
      <c r="JQ216" s="28"/>
      <c r="JR216" s="28"/>
      <c r="JS216" s="28"/>
      <c r="JT216" s="28"/>
      <c r="JU216" s="28"/>
      <c r="JV216" s="28"/>
      <c r="JW216" s="28"/>
      <c r="JX216" s="28"/>
      <c r="JY216" s="28"/>
      <c r="JZ216" s="28"/>
      <c r="KA216" s="28"/>
      <c r="KB216" s="28"/>
      <c r="KC216" s="28"/>
      <c r="KD216" s="28"/>
      <c r="KE216" s="28"/>
      <c r="KF216" s="28"/>
      <c r="KG216" s="28"/>
      <c r="KH216" s="28"/>
      <c r="KI216" s="28"/>
      <c r="KJ216" s="28"/>
      <c r="KK216" s="28"/>
      <c r="KL216" s="28"/>
      <c r="KM216" s="28"/>
      <c r="KN216" s="28"/>
      <c r="KO216" s="28"/>
      <c r="KP216" s="28"/>
      <c r="KQ216" s="28"/>
      <c r="KR216" s="28"/>
      <c r="KS216" s="28"/>
      <c r="KT216" s="28"/>
      <c r="KU216" s="28"/>
      <c r="KV216" s="28"/>
      <c r="KW216" s="28"/>
      <c r="KX216" s="28"/>
      <c r="KY216" s="28"/>
      <c r="KZ216" s="28"/>
      <c r="LA216" s="28"/>
      <c r="LB216" s="28"/>
      <c r="LC216" s="28"/>
      <c r="LD216" s="28"/>
      <c r="LE216" s="28"/>
      <c r="LF216" s="28"/>
      <c r="LG216" s="28"/>
      <c r="LH216" s="28"/>
      <c r="LI216" s="28"/>
      <c r="LJ216" s="28"/>
      <c r="LK216" s="28"/>
      <c r="LL216" s="28"/>
      <c r="LM216" s="28"/>
      <c r="LN216" s="28"/>
      <c r="LO216" s="28"/>
      <c r="LP216" s="28"/>
      <c r="LQ216" s="28"/>
      <c r="LR216" s="28"/>
      <c r="LS216" s="28"/>
      <c r="LT216" s="28"/>
      <c r="LU216" s="28"/>
      <c r="LV216" s="28"/>
      <c r="LW216" s="28"/>
      <c r="LX216" s="28"/>
      <c r="LY216" s="28"/>
      <c r="LZ216" s="28"/>
      <c r="MA216" s="28"/>
      <c r="MB216" s="28"/>
      <c r="MC216" s="28"/>
      <c r="MD216" s="28"/>
      <c r="ME216" s="28"/>
      <c r="MF216" s="28"/>
      <c r="MG216" s="28"/>
      <c r="MH216" s="28"/>
      <c r="MI216" s="28"/>
      <c r="MJ216" s="28"/>
      <c r="MK216" s="28"/>
      <c r="ML216" s="28"/>
      <c r="MM216" s="28"/>
      <c r="MN216" s="28"/>
      <c r="MO216" s="28"/>
      <c r="MP216" s="28"/>
      <c r="MQ216" s="28"/>
      <c r="MR216" s="28"/>
      <c r="MS216" s="28"/>
      <c r="MT216" s="28"/>
      <c r="MU216" s="28"/>
      <c r="MV216" s="28"/>
      <c r="MW216" s="28"/>
      <c r="MX216" s="28"/>
      <c r="MY216" s="28"/>
      <c r="MZ216" s="28"/>
      <c r="NA216" s="28"/>
      <c r="NB216" s="28"/>
      <c r="NC216" s="28"/>
      <c r="ND216" s="28"/>
      <c r="NE216" s="28"/>
      <c r="NF216" s="28"/>
      <c r="NG216" s="28"/>
      <c r="NH216" s="28"/>
      <c r="NI216" s="28"/>
      <c r="NJ216" s="28"/>
      <c r="NK216" s="28"/>
      <c r="NL216" s="28"/>
      <c r="NM216" s="28"/>
      <c r="NN216" s="28"/>
      <c r="NO216" s="28"/>
      <c r="NP216" s="28"/>
      <c r="NQ216" s="28"/>
      <c r="NR216" s="28"/>
      <c r="NS216" s="28"/>
      <c r="NT216" s="28"/>
      <c r="NU216" s="28"/>
      <c r="NV216" s="28"/>
      <c r="NW216" s="28"/>
      <c r="NX216" s="28"/>
      <c r="NY216" s="28"/>
      <c r="NZ216" s="28"/>
      <c r="OA216" s="28"/>
      <c r="OB216" s="28"/>
      <c r="OC216" s="28"/>
      <c r="OD216" s="28"/>
      <c r="OE216" s="28"/>
      <c r="OF216" s="28"/>
      <c r="OG216" s="28"/>
      <c r="OH216" s="28"/>
      <c r="OI216" s="28"/>
      <c r="OJ216" s="28"/>
      <c r="OK216" s="28"/>
      <c r="OL216" s="28"/>
      <c r="OM216" s="28"/>
      <c r="ON216" s="28"/>
      <c r="OO216" s="28"/>
      <c r="OP216" s="28"/>
      <c r="OQ216" s="28"/>
      <c r="OR216" s="28"/>
      <c r="OS216" s="28"/>
      <c r="OT216" s="28"/>
      <c r="OU216" s="28"/>
      <c r="OV216" s="28"/>
      <c r="OW216" s="28"/>
      <c r="OX216" s="28"/>
      <c r="OY216" s="28"/>
      <c r="OZ216" s="28"/>
      <c r="PA216" s="28"/>
      <c r="PB216" s="28"/>
      <c r="PC216" s="28"/>
      <c r="PD216" s="28"/>
      <c r="PE216" s="28"/>
      <c r="PF216" s="28"/>
      <c r="PG216" s="28"/>
      <c r="PH216" s="28"/>
      <c r="PI216" s="28"/>
      <c r="PJ216" s="28"/>
      <c r="PK216" s="28"/>
      <c r="PL216" s="28"/>
      <c r="PM216" s="28"/>
      <c r="PN216" s="28"/>
      <c r="PO216" s="28"/>
      <c r="PP216" s="28"/>
      <c r="PQ216" s="28"/>
      <c r="PR216" s="28"/>
      <c r="PS216" s="28"/>
      <c r="PT216" s="28"/>
      <c r="PU216" s="28"/>
      <c r="PV216" s="28"/>
      <c r="PW216" s="28"/>
      <c r="PX216" s="28"/>
      <c r="PY216" s="28"/>
      <c r="PZ216" s="28"/>
      <c r="QA216" s="28"/>
      <c r="QB216" s="28"/>
      <c r="QC216" s="28"/>
      <c r="QD216" s="28"/>
      <c r="QE216" s="28"/>
      <c r="QF216" s="28"/>
      <c r="QG216" s="28"/>
      <c r="QH216" s="28"/>
      <c r="QI216" s="28"/>
      <c r="QJ216" s="28"/>
      <c r="QK216" s="28"/>
      <c r="QL216" s="28"/>
      <c r="QM216" s="28"/>
      <c r="QN216" s="28"/>
      <c r="QO216" s="28"/>
      <c r="QP216" s="28"/>
      <c r="QQ216" s="28"/>
      <c r="QR216" s="28"/>
      <c r="QS216" s="28"/>
      <c r="QT216" s="28"/>
      <c r="QU216" s="28"/>
      <c r="QV216" s="28"/>
      <c r="QW216" s="28"/>
      <c r="QX216" s="28"/>
      <c r="QY216" s="28"/>
      <c r="QZ216" s="28"/>
      <c r="RA216" s="28"/>
      <c r="RB216" s="28"/>
      <c r="RC216" s="28"/>
      <c r="RD216" s="28"/>
      <c r="RE216" s="28"/>
      <c r="RF216" s="28"/>
      <c r="RG216" s="28"/>
      <c r="RH216" s="28"/>
      <c r="RI216" s="28"/>
      <c r="RJ216" s="28"/>
      <c r="RK216" s="28"/>
      <c r="RL216" s="28"/>
      <c r="RM216" s="28"/>
      <c r="RN216" s="28"/>
      <c r="RO216" s="28"/>
      <c r="RP216" s="28"/>
      <c r="RQ216" s="28"/>
      <c r="RR216" s="28"/>
      <c r="RS216" s="28"/>
      <c r="RT216" s="28"/>
      <c r="RU216" s="28"/>
      <c r="RV216" s="28"/>
      <c r="RW216" s="28"/>
      <c r="RX216" s="28"/>
      <c r="RY216" s="28"/>
      <c r="RZ216" s="28"/>
      <c r="SA216" s="28"/>
      <c r="SB216" s="28"/>
      <c r="SC216" s="28"/>
      <c r="SD216" s="28"/>
      <c r="SE216" s="28"/>
      <c r="SF216" s="28"/>
      <c r="SG216" s="28"/>
      <c r="SH216" s="28"/>
      <c r="SI216" s="28"/>
      <c r="SJ216" s="28"/>
      <c r="SK216" s="28"/>
      <c r="SL216" s="28"/>
      <c r="SM216" s="28"/>
      <c r="SN216" s="28"/>
      <c r="SO216" s="28"/>
      <c r="SP216" s="28"/>
      <c r="SQ216" s="28"/>
      <c r="SR216" s="28"/>
      <c r="SS216" s="28"/>
      <c r="ST216" s="28"/>
      <c r="SU216" s="28"/>
      <c r="SV216" s="28"/>
      <c r="SW216" s="28"/>
      <c r="SX216" s="28"/>
      <c r="SY216" s="28"/>
      <c r="SZ216" s="28"/>
      <c r="TA216" s="28"/>
      <c r="TB216" s="28"/>
      <c r="TC216" s="28"/>
      <c r="TD216" s="28"/>
      <c r="TE216" s="28"/>
      <c r="TF216" s="28"/>
      <c r="TG216" s="28"/>
      <c r="TH216" s="28"/>
      <c r="TI216" s="28"/>
      <c r="TJ216" s="28"/>
      <c r="TK216" s="28"/>
      <c r="TL216" s="28"/>
      <c r="TM216" s="28"/>
      <c r="TN216" s="28"/>
      <c r="TO216" s="28"/>
      <c r="TP216" s="28"/>
      <c r="TQ216" s="28"/>
      <c r="TR216" s="28"/>
      <c r="TS216" s="28"/>
      <c r="TT216" s="28"/>
      <c r="TU216" s="28"/>
      <c r="TV216" s="28"/>
      <c r="TW216" s="28"/>
      <c r="TX216" s="28"/>
      <c r="TY216" s="28"/>
      <c r="TZ216" s="28"/>
      <c r="UA216" s="28"/>
      <c r="UB216" s="28"/>
      <c r="UC216" s="28"/>
      <c r="UD216" s="28"/>
      <c r="UE216" s="28"/>
      <c r="UF216" s="28"/>
      <c r="UG216" s="28"/>
      <c r="UH216" s="28"/>
      <c r="UI216" s="28"/>
      <c r="UJ216" s="28"/>
      <c r="UK216" s="28"/>
      <c r="UL216" s="28"/>
      <c r="UM216" s="28"/>
      <c r="UN216" s="28"/>
      <c r="UO216" s="28"/>
      <c r="UP216" s="28"/>
      <c r="UQ216" s="28"/>
      <c r="UR216" s="28"/>
      <c r="US216" s="28"/>
      <c r="UT216" s="28"/>
      <c r="UU216" s="28"/>
      <c r="UV216" s="28"/>
      <c r="UW216" s="28"/>
      <c r="UX216" s="28"/>
      <c r="UY216" s="28"/>
      <c r="UZ216" s="28"/>
      <c r="VA216" s="28"/>
      <c r="VB216" s="28"/>
      <c r="VC216" s="28"/>
      <c r="VD216" s="28"/>
      <c r="VE216" s="28"/>
      <c r="VF216" s="28"/>
      <c r="VG216" s="28"/>
      <c r="VH216" s="28"/>
      <c r="VI216" s="28"/>
      <c r="VJ216" s="28"/>
      <c r="VK216" s="28"/>
      <c r="VL216" s="28"/>
      <c r="VM216" s="28"/>
      <c r="VN216" s="28"/>
      <c r="VO216" s="28"/>
      <c r="VP216" s="28"/>
      <c r="VQ216" s="28"/>
      <c r="VR216" s="28"/>
      <c r="VS216" s="28"/>
      <c r="VT216" s="28"/>
      <c r="VU216" s="28"/>
      <c r="VV216" s="28"/>
      <c r="VW216" s="28"/>
      <c r="VX216" s="28"/>
      <c r="VY216" s="28"/>
      <c r="VZ216" s="28"/>
      <c r="WA216" s="28"/>
      <c r="WB216" s="28"/>
      <c r="WC216" s="28"/>
      <c r="WD216" s="28"/>
      <c r="WE216" s="28"/>
      <c r="WF216" s="28"/>
      <c r="WG216" s="28"/>
      <c r="WH216" s="28"/>
      <c r="WI216" s="28"/>
      <c r="WJ216" s="28"/>
      <c r="WK216" s="28"/>
      <c r="WL216" s="28"/>
      <c r="WM216" s="28"/>
      <c r="WN216" s="28"/>
      <c r="WO216" s="28"/>
      <c r="WP216" s="28"/>
      <c r="WQ216" s="28"/>
      <c r="WR216" s="28"/>
      <c r="WS216" s="28"/>
      <c r="WT216" s="28"/>
      <c r="WU216" s="28"/>
      <c r="WV216" s="28"/>
      <c r="WW216" s="28"/>
      <c r="WX216" s="28"/>
      <c r="WY216" s="28"/>
      <c r="WZ216" s="28"/>
      <c r="XA216" s="28"/>
      <c r="XB216" s="28"/>
      <c r="XC216" s="28"/>
      <c r="XD216" s="28"/>
      <c r="XE216" s="28"/>
      <c r="XF216" s="28"/>
      <c r="XG216" s="28"/>
      <c r="XH216" s="28"/>
      <c r="XI216" s="28"/>
      <c r="XJ216" s="28"/>
      <c r="XK216" s="28"/>
      <c r="XL216" s="28"/>
      <c r="XM216" s="28"/>
      <c r="XN216" s="28"/>
      <c r="XO216" s="28"/>
      <c r="XP216" s="28"/>
      <c r="XQ216" s="28"/>
      <c r="XR216" s="28"/>
      <c r="XS216" s="28"/>
      <c r="XT216" s="28"/>
      <c r="XU216" s="28"/>
      <c r="XV216" s="28"/>
      <c r="XW216" s="28"/>
      <c r="XX216" s="28"/>
      <c r="XY216" s="28"/>
      <c r="XZ216" s="28"/>
      <c r="YA216" s="28"/>
      <c r="YB216" s="28"/>
      <c r="YC216" s="28"/>
      <c r="YD216" s="28"/>
      <c r="YE216" s="28"/>
      <c r="YF216" s="28"/>
      <c r="YG216" s="28"/>
      <c r="YH216" s="28"/>
      <c r="YI216" s="28"/>
      <c r="YJ216" s="28"/>
      <c r="YK216" s="28"/>
      <c r="YL216" s="28"/>
      <c r="YM216" s="28"/>
      <c r="YN216" s="28"/>
      <c r="YO216" s="28"/>
      <c r="YP216" s="28"/>
      <c r="YQ216" s="28"/>
      <c r="YR216" s="28"/>
      <c r="YS216" s="28"/>
      <c r="YT216" s="28"/>
      <c r="YU216" s="28"/>
      <c r="YV216" s="28"/>
      <c r="YW216" s="28"/>
      <c r="YX216" s="28"/>
      <c r="YY216" s="28"/>
      <c r="YZ216" s="28"/>
      <c r="ZA216" s="28"/>
      <c r="ZB216" s="28"/>
      <c r="ZC216" s="28"/>
      <c r="ZD216" s="28"/>
      <c r="ZE216" s="28"/>
      <c r="ZF216" s="28"/>
      <c r="ZG216" s="28"/>
      <c r="ZH216" s="28"/>
      <c r="ZI216" s="28"/>
      <c r="ZJ216" s="28"/>
      <c r="ZK216" s="28"/>
      <c r="ZL216" s="28"/>
      <c r="ZM216" s="28"/>
      <c r="ZN216" s="28"/>
      <c r="ZO216" s="28"/>
      <c r="ZP216" s="28"/>
      <c r="ZQ216" s="28"/>
      <c r="ZR216" s="28"/>
      <c r="ZS216" s="28"/>
      <c r="ZT216" s="28"/>
      <c r="ZU216" s="28"/>
      <c r="ZV216" s="28"/>
      <c r="ZW216" s="28"/>
      <c r="ZX216" s="28"/>
      <c r="ZY216" s="28"/>
      <c r="ZZ216" s="28"/>
      <c r="AAA216" s="28"/>
      <c r="AAB216" s="28"/>
      <c r="AAC216" s="28"/>
      <c r="AAD216" s="28"/>
      <c r="AAE216" s="28"/>
      <c r="AAF216" s="28"/>
      <c r="AAG216" s="28"/>
      <c r="AAH216" s="28"/>
      <c r="AAI216" s="28"/>
      <c r="AAJ216" s="28"/>
      <c r="AAK216" s="28"/>
      <c r="AAL216" s="28"/>
      <c r="AAM216" s="28"/>
      <c r="AAN216" s="28"/>
      <c r="AAO216" s="28"/>
      <c r="AAP216" s="28"/>
      <c r="AAQ216" s="28"/>
      <c r="AAR216" s="28"/>
      <c r="AAS216" s="28"/>
      <c r="AAT216" s="28"/>
      <c r="AAU216" s="28"/>
      <c r="AAV216" s="28"/>
      <c r="AAW216" s="28"/>
      <c r="AAX216" s="28"/>
      <c r="AAY216" s="28"/>
      <c r="AAZ216" s="28"/>
      <c r="ABA216" s="28"/>
      <c r="ABB216" s="28"/>
      <c r="ABC216" s="28"/>
      <c r="ABD216" s="28"/>
      <c r="ABE216" s="28"/>
      <c r="ABF216" s="28"/>
      <c r="ABG216" s="28"/>
      <c r="ABH216" s="28"/>
      <c r="ABI216" s="28"/>
      <c r="ABJ216" s="28"/>
      <c r="ABK216" s="28"/>
      <c r="ABL216" s="28"/>
      <c r="ABM216" s="28"/>
      <c r="ABN216" s="28"/>
      <c r="ABO216" s="28"/>
      <c r="ABP216" s="28"/>
      <c r="ABQ216" s="28"/>
      <c r="ABR216" s="28"/>
      <c r="ABS216" s="28"/>
      <c r="ABT216" s="28"/>
      <c r="ABU216" s="28"/>
      <c r="ABV216" s="28"/>
      <c r="ABW216" s="28"/>
      <c r="ABX216" s="28"/>
      <c r="ABY216" s="28"/>
      <c r="ABZ216" s="28"/>
      <c r="ACA216" s="28"/>
      <c r="ACB216" s="28"/>
      <c r="ACC216" s="28"/>
      <c r="ACD216" s="28"/>
      <c r="ACE216" s="28"/>
      <c r="ACF216" s="28"/>
      <c r="ACG216" s="28"/>
      <c r="ACH216" s="28"/>
      <c r="ACI216" s="28"/>
      <c r="ACJ216" s="28"/>
      <c r="ACK216" s="28"/>
      <c r="ACL216" s="28"/>
      <c r="ACM216" s="28"/>
      <c r="ACN216" s="28"/>
      <c r="ACO216" s="28"/>
      <c r="ACP216" s="28"/>
      <c r="ACQ216" s="28"/>
      <c r="ACR216" s="28"/>
      <c r="ACS216" s="28"/>
      <c r="ACT216" s="28"/>
      <c r="ACU216" s="28"/>
      <c r="ACV216" s="28"/>
      <c r="ACW216" s="28"/>
      <c r="ACX216" s="28"/>
      <c r="ACY216" s="28"/>
      <c r="ACZ216" s="28"/>
      <c r="ADA216" s="28"/>
      <c r="ADB216" s="28"/>
      <c r="ADC216" s="28"/>
      <c r="ADD216" s="28"/>
      <c r="ADE216" s="28"/>
      <c r="ADF216" s="28"/>
      <c r="ADG216" s="28"/>
      <c r="ADH216" s="28"/>
      <c r="ADI216" s="28"/>
      <c r="ADJ216" s="28"/>
      <c r="ADK216" s="28"/>
      <c r="ADL216" s="28"/>
      <c r="ADM216" s="28"/>
      <c r="ADN216" s="28"/>
      <c r="ADO216" s="28"/>
      <c r="ADP216" s="28"/>
      <c r="ADQ216" s="28"/>
      <c r="ADR216" s="28"/>
      <c r="ADS216" s="28"/>
      <c r="ADT216" s="28"/>
      <c r="ADU216" s="28"/>
      <c r="ADV216" s="28"/>
      <c r="ADW216" s="28"/>
      <c r="ADX216" s="28"/>
      <c r="ADY216" s="28"/>
      <c r="ADZ216" s="28"/>
      <c r="AEA216" s="28"/>
      <c r="AEB216" s="28"/>
      <c r="AEC216" s="28"/>
      <c r="AED216" s="28"/>
      <c r="AEE216" s="28"/>
      <c r="AEF216" s="28"/>
      <c r="AEG216" s="28"/>
      <c r="AEH216" s="28"/>
      <c r="AEI216" s="28"/>
      <c r="AEJ216" s="28"/>
      <c r="AEK216" s="28"/>
      <c r="AEL216" s="28"/>
      <c r="AEM216" s="28"/>
      <c r="AEN216" s="28"/>
      <c r="AEO216" s="28"/>
      <c r="AEP216" s="28"/>
      <c r="AEQ216" s="28"/>
      <c r="AER216" s="28"/>
      <c r="AES216" s="28"/>
      <c r="AET216" s="28"/>
      <c r="AEU216" s="28"/>
      <c r="AEV216" s="28"/>
      <c r="AEW216" s="28"/>
      <c r="AEX216" s="28"/>
      <c r="AEY216" s="28"/>
      <c r="AEZ216" s="28"/>
      <c r="AFA216" s="28"/>
      <c r="AFB216" s="28"/>
      <c r="AFC216" s="28"/>
      <c r="AFD216" s="28"/>
      <c r="AFE216" s="28"/>
      <c r="AFF216" s="28"/>
      <c r="AFG216" s="28"/>
      <c r="AFH216" s="28"/>
      <c r="AFI216" s="28"/>
      <c r="AFJ216" s="28"/>
      <c r="AFK216" s="28"/>
      <c r="AFL216" s="28"/>
      <c r="AFM216" s="28"/>
      <c r="AFN216" s="28"/>
      <c r="AFO216" s="28"/>
    </row>
    <row r="217" spans="1:847" s="6" customFormat="1" ht="31.05" customHeight="1">
      <c r="A217" s="450"/>
      <c r="B217" s="35"/>
      <c r="C217" s="474" t="s">
        <v>446</v>
      </c>
      <c r="D217" s="350"/>
      <c r="E217" s="452" t="b">
        <v>0</v>
      </c>
      <c r="F217" s="453">
        <f t="shared" si="79"/>
        <v>0</v>
      </c>
      <c r="G217" s="453">
        <f t="shared" si="80"/>
        <v>0</v>
      </c>
      <c r="H217" s="35" t="s">
        <v>453</v>
      </c>
      <c r="I217" s="560">
        <v>100</v>
      </c>
      <c r="J217" s="455" t="s">
        <v>334</v>
      </c>
      <c r="K217" s="456">
        <f t="shared" si="77"/>
        <v>0</v>
      </c>
      <c r="L217" s="422" t="str">
        <f t="shared" si="76"/>
        <v/>
      </c>
      <c r="M217" s="335">
        <v>6.6</v>
      </c>
      <c r="N217" s="246" t="s">
        <v>212</v>
      </c>
      <c r="O217" s="246">
        <f>G217*M217</f>
        <v>0</v>
      </c>
      <c r="P217" s="250" t="s">
        <v>429</v>
      </c>
      <c r="Q217" s="246"/>
      <c r="R217" s="246"/>
      <c r="S217" s="246"/>
      <c r="T217" s="246"/>
      <c r="U217" s="246"/>
      <c r="V217" s="246"/>
      <c r="W217" s="246"/>
      <c r="X217" s="246"/>
      <c r="Y217" s="246">
        <f t="shared" si="81"/>
        <v>0</v>
      </c>
      <c r="Z217" s="246"/>
      <c r="AA217" s="256">
        <f t="shared" si="78"/>
        <v>0</v>
      </c>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c r="DX217" s="28"/>
      <c r="DY217" s="28"/>
      <c r="DZ217" s="28"/>
      <c r="EA217" s="28"/>
      <c r="EB217" s="28"/>
      <c r="EC217" s="28"/>
      <c r="ED217" s="28"/>
      <c r="EE217" s="28"/>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c r="FB217" s="28"/>
      <c r="FC217" s="28"/>
      <c r="FD217" s="28"/>
      <c r="FE217" s="28"/>
      <c r="FF217" s="28"/>
      <c r="FG217" s="28"/>
      <c r="FH217" s="28"/>
      <c r="FI217" s="28"/>
      <c r="FJ217" s="28"/>
      <c r="FK217" s="28"/>
      <c r="FL217" s="28"/>
      <c r="FM217" s="28"/>
      <c r="FN217" s="28"/>
      <c r="FO217" s="28"/>
      <c r="FP217" s="28"/>
      <c r="FQ217" s="28"/>
      <c r="FR217" s="28"/>
      <c r="FS217" s="28"/>
      <c r="FT217" s="28"/>
      <c r="FU217" s="28"/>
      <c r="FV217" s="28"/>
      <c r="FW217" s="28"/>
      <c r="FX217" s="28"/>
      <c r="FY217" s="28"/>
      <c r="FZ217" s="28"/>
      <c r="GA217" s="28"/>
      <c r="GB217" s="28"/>
      <c r="GC217" s="28"/>
      <c r="GD217" s="28"/>
      <c r="GE217" s="28"/>
      <c r="GF217" s="28"/>
      <c r="GG217" s="28"/>
      <c r="GH217" s="28"/>
      <c r="GI217" s="28"/>
      <c r="GJ217" s="28"/>
      <c r="GK217" s="28"/>
      <c r="GL217" s="28"/>
      <c r="GM217" s="28"/>
      <c r="GN217" s="28"/>
      <c r="GO217" s="28"/>
      <c r="GP217" s="28"/>
      <c r="GQ217" s="28"/>
      <c r="GR217" s="28"/>
      <c r="GS217" s="28"/>
      <c r="GT217" s="28"/>
      <c r="GU217" s="28"/>
      <c r="GV217" s="28"/>
      <c r="GW217" s="28"/>
      <c r="GX217" s="28"/>
      <c r="GY217" s="28"/>
      <c r="GZ217" s="28"/>
      <c r="HA217" s="28"/>
      <c r="HB217" s="28"/>
      <c r="HC217" s="28"/>
      <c r="HD217" s="28"/>
      <c r="HE217" s="28"/>
      <c r="HF217" s="28"/>
      <c r="HG217" s="28"/>
      <c r="HH217" s="28"/>
      <c r="HI217" s="28"/>
      <c r="HJ217" s="28"/>
      <c r="HK217" s="28"/>
      <c r="HL217" s="28"/>
      <c r="HM217" s="28"/>
      <c r="HN217" s="28"/>
      <c r="HO217" s="28"/>
      <c r="HP217" s="28"/>
      <c r="HQ217" s="28"/>
      <c r="HR217" s="28"/>
      <c r="HS217" s="28"/>
      <c r="HT217" s="28"/>
      <c r="HU217" s="28"/>
      <c r="HV217" s="28"/>
      <c r="HW217" s="28"/>
      <c r="HX217" s="28"/>
      <c r="HY217" s="28"/>
      <c r="HZ217" s="28"/>
      <c r="IA217" s="28"/>
      <c r="IB217" s="28"/>
      <c r="IC217" s="28"/>
      <c r="ID217" s="28"/>
      <c r="IE217" s="28"/>
      <c r="IF217" s="28"/>
      <c r="IG217" s="28"/>
      <c r="IH217" s="28"/>
      <c r="II217" s="28"/>
      <c r="IJ217" s="28"/>
      <c r="IK217" s="28"/>
      <c r="IL217" s="28"/>
      <c r="IM217" s="28"/>
      <c r="IN217" s="28"/>
      <c r="IO217" s="28"/>
      <c r="IP217" s="28"/>
      <c r="IQ217" s="28"/>
      <c r="IR217" s="28"/>
      <c r="IS217" s="28"/>
      <c r="IT217" s="28"/>
      <c r="IU217" s="28"/>
      <c r="IV217" s="28"/>
      <c r="IW217" s="28"/>
      <c r="IX217" s="28"/>
      <c r="IY217" s="28"/>
      <c r="IZ217" s="28"/>
      <c r="JA217" s="28"/>
      <c r="JB217" s="28"/>
      <c r="JC217" s="28"/>
      <c r="JD217" s="28"/>
      <c r="JE217" s="28"/>
      <c r="JF217" s="28"/>
      <c r="JG217" s="28"/>
      <c r="JH217" s="28"/>
      <c r="JI217" s="28"/>
      <c r="JJ217" s="28"/>
      <c r="JK217" s="28"/>
      <c r="JL217" s="28"/>
      <c r="JM217" s="28"/>
      <c r="JN217" s="28"/>
      <c r="JO217" s="28"/>
      <c r="JP217" s="28"/>
      <c r="JQ217" s="28"/>
      <c r="JR217" s="28"/>
      <c r="JS217" s="28"/>
      <c r="JT217" s="28"/>
      <c r="JU217" s="28"/>
      <c r="JV217" s="28"/>
      <c r="JW217" s="28"/>
      <c r="JX217" s="28"/>
      <c r="JY217" s="28"/>
      <c r="JZ217" s="28"/>
      <c r="KA217" s="28"/>
      <c r="KB217" s="28"/>
      <c r="KC217" s="28"/>
      <c r="KD217" s="28"/>
      <c r="KE217" s="28"/>
      <c r="KF217" s="28"/>
      <c r="KG217" s="28"/>
      <c r="KH217" s="28"/>
      <c r="KI217" s="28"/>
      <c r="KJ217" s="28"/>
      <c r="KK217" s="28"/>
      <c r="KL217" s="28"/>
      <c r="KM217" s="28"/>
      <c r="KN217" s="28"/>
      <c r="KO217" s="28"/>
      <c r="KP217" s="28"/>
      <c r="KQ217" s="28"/>
      <c r="KR217" s="28"/>
      <c r="KS217" s="28"/>
      <c r="KT217" s="28"/>
      <c r="KU217" s="28"/>
      <c r="KV217" s="28"/>
      <c r="KW217" s="28"/>
      <c r="KX217" s="28"/>
      <c r="KY217" s="28"/>
      <c r="KZ217" s="28"/>
      <c r="LA217" s="28"/>
      <c r="LB217" s="28"/>
      <c r="LC217" s="28"/>
      <c r="LD217" s="28"/>
      <c r="LE217" s="28"/>
      <c r="LF217" s="28"/>
      <c r="LG217" s="28"/>
      <c r="LH217" s="28"/>
      <c r="LI217" s="28"/>
      <c r="LJ217" s="28"/>
      <c r="LK217" s="28"/>
      <c r="LL217" s="28"/>
      <c r="LM217" s="28"/>
      <c r="LN217" s="28"/>
      <c r="LO217" s="28"/>
      <c r="LP217" s="28"/>
      <c r="LQ217" s="28"/>
      <c r="LR217" s="28"/>
      <c r="LS217" s="28"/>
      <c r="LT217" s="28"/>
      <c r="LU217" s="28"/>
      <c r="LV217" s="28"/>
      <c r="LW217" s="28"/>
      <c r="LX217" s="28"/>
      <c r="LY217" s="28"/>
      <c r="LZ217" s="28"/>
      <c r="MA217" s="28"/>
      <c r="MB217" s="28"/>
      <c r="MC217" s="28"/>
      <c r="MD217" s="28"/>
      <c r="ME217" s="28"/>
      <c r="MF217" s="28"/>
      <c r="MG217" s="28"/>
      <c r="MH217" s="28"/>
      <c r="MI217" s="28"/>
      <c r="MJ217" s="28"/>
      <c r="MK217" s="28"/>
      <c r="ML217" s="28"/>
      <c r="MM217" s="28"/>
      <c r="MN217" s="28"/>
      <c r="MO217" s="28"/>
      <c r="MP217" s="28"/>
      <c r="MQ217" s="28"/>
      <c r="MR217" s="28"/>
      <c r="MS217" s="28"/>
      <c r="MT217" s="28"/>
      <c r="MU217" s="28"/>
      <c r="MV217" s="28"/>
      <c r="MW217" s="28"/>
      <c r="MX217" s="28"/>
      <c r="MY217" s="28"/>
      <c r="MZ217" s="28"/>
      <c r="NA217" s="28"/>
      <c r="NB217" s="28"/>
      <c r="NC217" s="28"/>
      <c r="ND217" s="28"/>
      <c r="NE217" s="28"/>
      <c r="NF217" s="28"/>
      <c r="NG217" s="28"/>
      <c r="NH217" s="28"/>
      <c r="NI217" s="28"/>
      <c r="NJ217" s="28"/>
      <c r="NK217" s="28"/>
      <c r="NL217" s="28"/>
      <c r="NM217" s="28"/>
      <c r="NN217" s="28"/>
      <c r="NO217" s="28"/>
      <c r="NP217" s="28"/>
      <c r="NQ217" s="28"/>
      <c r="NR217" s="28"/>
      <c r="NS217" s="28"/>
      <c r="NT217" s="28"/>
      <c r="NU217" s="28"/>
      <c r="NV217" s="28"/>
      <c r="NW217" s="28"/>
      <c r="NX217" s="28"/>
      <c r="NY217" s="28"/>
      <c r="NZ217" s="28"/>
      <c r="OA217" s="28"/>
      <c r="OB217" s="28"/>
      <c r="OC217" s="28"/>
      <c r="OD217" s="28"/>
      <c r="OE217" s="28"/>
      <c r="OF217" s="28"/>
      <c r="OG217" s="28"/>
      <c r="OH217" s="28"/>
      <c r="OI217" s="28"/>
      <c r="OJ217" s="28"/>
      <c r="OK217" s="28"/>
      <c r="OL217" s="28"/>
      <c r="OM217" s="28"/>
      <c r="ON217" s="28"/>
      <c r="OO217" s="28"/>
      <c r="OP217" s="28"/>
      <c r="OQ217" s="28"/>
      <c r="OR217" s="28"/>
      <c r="OS217" s="28"/>
      <c r="OT217" s="28"/>
      <c r="OU217" s="28"/>
      <c r="OV217" s="28"/>
      <c r="OW217" s="28"/>
      <c r="OX217" s="28"/>
      <c r="OY217" s="28"/>
      <c r="OZ217" s="28"/>
      <c r="PA217" s="28"/>
      <c r="PB217" s="28"/>
      <c r="PC217" s="28"/>
      <c r="PD217" s="28"/>
      <c r="PE217" s="28"/>
      <c r="PF217" s="28"/>
      <c r="PG217" s="28"/>
      <c r="PH217" s="28"/>
      <c r="PI217" s="28"/>
      <c r="PJ217" s="28"/>
      <c r="PK217" s="28"/>
      <c r="PL217" s="28"/>
      <c r="PM217" s="28"/>
      <c r="PN217" s="28"/>
      <c r="PO217" s="28"/>
      <c r="PP217" s="28"/>
      <c r="PQ217" s="28"/>
      <c r="PR217" s="28"/>
      <c r="PS217" s="28"/>
      <c r="PT217" s="28"/>
      <c r="PU217" s="28"/>
      <c r="PV217" s="28"/>
      <c r="PW217" s="28"/>
      <c r="PX217" s="28"/>
      <c r="PY217" s="28"/>
      <c r="PZ217" s="28"/>
      <c r="QA217" s="28"/>
      <c r="QB217" s="28"/>
      <c r="QC217" s="28"/>
      <c r="QD217" s="28"/>
      <c r="QE217" s="28"/>
      <c r="QF217" s="28"/>
      <c r="QG217" s="28"/>
      <c r="QH217" s="28"/>
      <c r="QI217" s="28"/>
      <c r="QJ217" s="28"/>
      <c r="QK217" s="28"/>
      <c r="QL217" s="28"/>
      <c r="QM217" s="28"/>
      <c r="QN217" s="28"/>
      <c r="QO217" s="28"/>
      <c r="QP217" s="28"/>
      <c r="QQ217" s="28"/>
      <c r="QR217" s="28"/>
      <c r="QS217" s="28"/>
      <c r="QT217" s="28"/>
      <c r="QU217" s="28"/>
      <c r="QV217" s="28"/>
      <c r="QW217" s="28"/>
      <c r="QX217" s="28"/>
      <c r="QY217" s="28"/>
      <c r="QZ217" s="28"/>
      <c r="RA217" s="28"/>
      <c r="RB217" s="28"/>
      <c r="RC217" s="28"/>
      <c r="RD217" s="28"/>
      <c r="RE217" s="28"/>
      <c r="RF217" s="28"/>
      <c r="RG217" s="28"/>
      <c r="RH217" s="28"/>
      <c r="RI217" s="28"/>
      <c r="RJ217" s="28"/>
      <c r="RK217" s="28"/>
      <c r="RL217" s="28"/>
      <c r="RM217" s="28"/>
      <c r="RN217" s="28"/>
      <c r="RO217" s="28"/>
      <c r="RP217" s="28"/>
      <c r="RQ217" s="28"/>
      <c r="RR217" s="28"/>
      <c r="RS217" s="28"/>
      <c r="RT217" s="28"/>
      <c r="RU217" s="28"/>
      <c r="RV217" s="28"/>
      <c r="RW217" s="28"/>
      <c r="RX217" s="28"/>
      <c r="RY217" s="28"/>
      <c r="RZ217" s="28"/>
      <c r="SA217" s="28"/>
      <c r="SB217" s="28"/>
      <c r="SC217" s="28"/>
      <c r="SD217" s="28"/>
      <c r="SE217" s="28"/>
      <c r="SF217" s="28"/>
      <c r="SG217" s="28"/>
      <c r="SH217" s="28"/>
      <c r="SI217" s="28"/>
      <c r="SJ217" s="28"/>
      <c r="SK217" s="28"/>
      <c r="SL217" s="28"/>
      <c r="SM217" s="28"/>
      <c r="SN217" s="28"/>
      <c r="SO217" s="28"/>
      <c r="SP217" s="28"/>
      <c r="SQ217" s="28"/>
      <c r="SR217" s="28"/>
      <c r="SS217" s="28"/>
      <c r="ST217" s="28"/>
      <c r="SU217" s="28"/>
      <c r="SV217" s="28"/>
      <c r="SW217" s="28"/>
      <c r="SX217" s="28"/>
      <c r="SY217" s="28"/>
      <c r="SZ217" s="28"/>
      <c r="TA217" s="28"/>
      <c r="TB217" s="28"/>
      <c r="TC217" s="28"/>
      <c r="TD217" s="28"/>
      <c r="TE217" s="28"/>
      <c r="TF217" s="28"/>
      <c r="TG217" s="28"/>
      <c r="TH217" s="28"/>
      <c r="TI217" s="28"/>
      <c r="TJ217" s="28"/>
      <c r="TK217" s="28"/>
      <c r="TL217" s="28"/>
      <c r="TM217" s="28"/>
      <c r="TN217" s="28"/>
      <c r="TO217" s="28"/>
      <c r="TP217" s="28"/>
      <c r="TQ217" s="28"/>
      <c r="TR217" s="28"/>
      <c r="TS217" s="28"/>
      <c r="TT217" s="28"/>
      <c r="TU217" s="28"/>
      <c r="TV217" s="28"/>
      <c r="TW217" s="28"/>
      <c r="TX217" s="28"/>
      <c r="TY217" s="28"/>
      <c r="TZ217" s="28"/>
      <c r="UA217" s="28"/>
      <c r="UB217" s="28"/>
      <c r="UC217" s="28"/>
      <c r="UD217" s="28"/>
      <c r="UE217" s="28"/>
      <c r="UF217" s="28"/>
      <c r="UG217" s="28"/>
      <c r="UH217" s="28"/>
      <c r="UI217" s="28"/>
      <c r="UJ217" s="28"/>
      <c r="UK217" s="28"/>
      <c r="UL217" s="28"/>
      <c r="UM217" s="28"/>
      <c r="UN217" s="28"/>
      <c r="UO217" s="28"/>
      <c r="UP217" s="28"/>
      <c r="UQ217" s="28"/>
      <c r="UR217" s="28"/>
      <c r="US217" s="28"/>
      <c r="UT217" s="28"/>
      <c r="UU217" s="28"/>
      <c r="UV217" s="28"/>
      <c r="UW217" s="28"/>
      <c r="UX217" s="28"/>
      <c r="UY217" s="28"/>
      <c r="UZ217" s="28"/>
      <c r="VA217" s="28"/>
      <c r="VB217" s="28"/>
      <c r="VC217" s="28"/>
      <c r="VD217" s="28"/>
      <c r="VE217" s="28"/>
      <c r="VF217" s="28"/>
      <c r="VG217" s="28"/>
      <c r="VH217" s="28"/>
      <c r="VI217" s="28"/>
      <c r="VJ217" s="28"/>
      <c r="VK217" s="28"/>
      <c r="VL217" s="28"/>
      <c r="VM217" s="28"/>
      <c r="VN217" s="28"/>
      <c r="VO217" s="28"/>
      <c r="VP217" s="28"/>
      <c r="VQ217" s="28"/>
      <c r="VR217" s="28"/>
      <c r="VS217" s="28"/>
      <c r="VT217" s="28"/>
      <c r="VU217" s="28"/>
      <c r="VV217" s="28"/>
      <c r="VW217" s="28"/>
      <c r="VX217" s="28"/>
      <c r="VY217" s="28"/>
      <c r="VZ217" s="28"/>
      <c r="WA217" s="28"/>
      <c r="WB217" s="28"/>
      <c r="WC217" s="28"/>
      <c r="WD217" s="28"/>
      <c r="WE217" s="28"/>
      <c r="WF217" s="28"/>
      <c r="WG217" s="28"/>
      <c r="WH217" s="28"/>
      <c r="WI217" s="28"/>
      <c r="WJ217" s="28"/>
      <c r="WK217" s="28"/>
      <c r="WL217" s="28"/>
      <c r="WM217" s="28"/>
      <c r="WN217" s="28"/>
      <c r="WO217" s="28"/>
      <c r="WP217" s="28"/>
      <c r="WQ217" s="28"/>
      <c r="WR217" s="28"/>
      <c r="WS217" s="28"/>
      <c r="WT217" s="28"/>
      <c r="WU217" s="28"/>
      <c r="WV217" s="28"/>
      <c r="WW217" s="28"/>
      <c r="WX217" s="28"/>
      <c r="WY217" s="28"/>
      <c r="WZ217" s="28"/>
      <c r="XA217" s="28"/>
      <c r="XB217" s="28"/>
      <c r="XC217" s="28"/>
      <c r="XD217" s="28"/>
      <c r="XE217" s="28"/>
      <c r="XF217" s="28"/>
      <c r="XG217" s="28"/>
      <c r="XH217" s="28"/>
      <c r="XI217" s="28"/>
      <c r="XJ217" s="28"/>
      <c r="XK217" s="28"/>
      <c r="XL217" s="28"/>
      <c r="XM217" s="28"/>
      <c r="XN217" s="28"/>
      <c r="XO217" s="28"/>
      <c r="XP217" s="28"/>
      <c r="XQ217" s="28"/>
      <c r="XR217" s="28"/>
      <c r="XS217" s="28"/>
      <c r="XT217" s="28"/>
      <c r="XU217" s="28"/>
      <c r="XV217" s="28"/>
      <c r="XW217" s="28"/>
      <c r="XX217" s="28"/>
      <c r="XY217" s="28"/>
      <c r="XZ217" s="28"/>
      <c r="YA217" s="28"/>
      <c r="YB217" s="28"/>
      <c r="YC217" s="28"/>
      <c r="YD217" s="28"/>
      <c r="YE217" s="28"/>
      <c r="YF217" s="28"/>
      <c r="YG217" s="28"/>
      <c r="YH217" s="28"/>
      <c r="YI217" s="28"/>
      <c r="YJ217" s="28"/>
      <c r="YK217" s="28"/>
      <c r="YL217" s="28"/>
      <c r="YM217" s="28"/>
      <c r="YN217" s="28"/>
      <c r="YO217" s="28"/>
      <c r="YP217" s="28"/>
      <c r="YQ217" s="28"/>
      <c r="YR217" s="28"/>
      <c r="YS217" s="28"/>
      <c r="YT217" s="28"/>
      <c r="YU217" s="28"/>
      <c r="YV217" s="28"/>
      <c r="YW217" s="28"/>
      <c r="YX217" s="28"/>
      <c r="YY217" s="28"/>
      <c r="YZ217" s="28"/>
      <c r="ZA217" s="28"/>
      <c r="ZB217" s="28"/>
      <c r="ZC217" s="28"/>
      <c r="ZD217" s="28"/>
      <c r="ZE217" s="28"/>
      <c r="ZF217" s="28"/>
      <c r="ZG217" s="28"/>
      <c r="ZH217" s="28"/>
      <c r="ZI217" s="28"/>
      <c r="ZJ217" s="28"/>
      <c r="ZK217" s="28"/>
      <c r="ZL217" s="28"/>
      <c r="ZM217" s="28"/>
      <c r="ZN217" s="28"/>
      <c r="ZO217" s="28"/>
      <c r="ZP217" s="28"/>
      <c r="ZQ217" s="28"/>
      <c r="ZR217" s="28"/>
      <c r="ZS217" s="28"/>
      <c r="ZT217" s="28"/>
      <c r="ZU217" s="28"/>
      <c r="ZV217" s="28"/>
      <c r="ZW217" s="28"/>
      <c r="ZX217" s="28"/>
      <c r="ZY217" s="28"/>
      <c r="ZZ217" s="28"/>
      <c r="AAA217" s="28"/>
      <c r="AAB217" s="28"/>
      <c r="AAC217" s="28"/>
      <c r="AAD217" s="28"/>
      <c r="AAE217" s="28"/>
      <c r="AAF217" s="28"/>
      <c r="AAG217" s="28"/>
      <c r="AAH217" s="28"/>
      <c r="AAI217" s="28"/>
      <c r="AAJ217" s="28"/>
      <c r="AAK217" s="28"/>
      <c r="AAL217" s="28"/>
      <c r="AAM217" s="28"/>
      <c r="AAN217" s="28"/>
      <c r="AAO217" s="28"/>
      <c r="AAP217" s="28"/>
      <c r="AAQ217" s="28"/>
      <c r="AAR217" s="28"/>
      <c r="AAS217" s="28"/>
      <c r="AAT217" s="28"/>
      <c r="AAU217" s="28"/>
      <c r="AAV217" s="28"/>
      <c r="AAW217" s="28"/>
      <c r="AAX217" s="28"/>
      <c r="AAY217" s="28"/>
      <c r="AAZ217" s="28"/>
      <c r="ABA217" s="28"/>
      <c r="ABB217" s="28"/>
      <c r="ABC217" s="28"/>
      <c r="ABD217" s="28"/>
      <c r="ABE217" s="28"/>
      <c r="ABF217" s="28"/>
      <c r="ABG217" s="28"/>
      <c r="ABH217" s="28"/>
      <c r="ABI217" s="28"/>
      <c r="ABJ217" s="28"/>
      <c r="ABK217" s="28"/>
      <c r="ABL217" s="28"/>
      <c r="ABM217" s="28"/>
      <c r="ABN217" s="28"/>
      <c r="ABO217" s="28"/>
      <c r="ABP217" s="28"/>
      <c r="ABQ217" s="28"/>
      <c r="ABR217" s="28"/>
      <c r="ABS217" s="28"/>
      <c r="ABT217" s="28"/>
      <c r="ABU217" s="28"/>
      <c r="ABV217" s="28"/>
      <c r="ABW217" s="28"/>
      <c r="ABX217" s="28"/>
      <c r="ABY217" s="28"/>
      <c r="ABZ217" s="28"/>
      <c r="ACA217" s="28"/>
      <c r="ACB217" s="28"/>
      <c r="ACC217" s="28"/>
      <c r="ACD217" s="28"/>
      <c r="ACE217" s="28"/>
      <c r="ACF217" s="28"/>
      <c r="ACG217" s="28"/>
      <c r="ACH217" s="28"/>
      <c r="ACI217" s="28"/>
      <c r="ACJ217" s="28"/>
      <c r="ACK217" s="28"/>
      <c r="ACL217" s="28"/>
      <c r="ACM217" s="28"/>
      <c r="ACN217" s="28"/>
      <c r="ACO217" s="28"/>
      <c r="ACP217" s="28"/>
      <c r="ACQ217" s="28"/>
      <c r="ACR217" s="28"/>
      <c r="ACS217" s="28"/>
      <c r="ACT217" s="28"/>
      <c r="ACU217" s="28"/>
      <c r="ACV217" s="28"/>
      <c r="ACW217" s="28"/>
      <c r="ACX217" s="28"/>
      <c r="ACY217" s="28"/>
      <c r="ACZ217" s="28"/>
      <c r="ADA217" s="28"/>
      <c r="ADB217" s="28"/>
      <c r="ADC217" s="28"/>
      <c r="ADD217" s="28"/>
      <c r="ADE217" s="28"/>
      <c r="ADF217" s="28"/>
      <c r="ADG217" s="28"/>
      <c r="ADH217" s="28"/>
      <c r="ADI217" s="28"/>
      <c r="ADJ217" s="28"/>
      <c r="ADK217" s="28"/>
      <c r="ADL217" s="28"/>
      <c r="ADM217" s="28"/>
      <c r="ADN217" s="28"/>
      <c r="ADO217" s="28"/>
      <c r="ADP217" s="28"/>
      <c r="ADQ217" s="28"/>
      <c r="ADR217" s="28"/>
      <c r="ADS217" s="28"/>
      <c r="ADT217" s="28"/>
      <c r="ADU217" s="28"/>
      <c r="ADV217" s="28"/>
      <c r="ADW217" s="28"/>
      <c r="ADX217" s="28"/>
      <c r="ADY217" s="28"/>
      <c r="ADZ217" s="28"/>
      <c r="AEA217" s="28"/>
      <c r="AEB217" s="28"/>
      <c r="AEC217" s="28"/>
      <c r="AED217" s="28"/>
      <c r="AEE217" s="28"/>
      <c r="AEF217" s="28"/>
      <c r="AEG217" s="28"/>
      <c r="AEH217" s="28"/>
      <c r="AEI217" s="28"/>
      <c r="AEJ217" s="28"/>
      <c r="AEK217" s="28"/>
      <c r="AEL217" s="28"/>
      <c r="AEM217" s="28"/>
      <c r="AEN217" s="28"/>
      <c r="AEO217" s="28"/>
      <c r="AEP217" s="28"/>
      <c r="AEQ217" s="28"/>
      <c r="AER217" s="28"/>
      <c r="AES217" s="28"/>
      <c r="AET217" s="28"/>
      <c r="AEU217" s="28"/>
      <c r="AEV217" s="28"/>
      <c r="AEW217" s="28"/>
      <c r="AEX217" s="28"/>
      <c r="AEY217" s="28"/>
      <c r="AEZ217" s="28"/>
      <c r="AFA217" s="28"/>
      <c r="AFB217" s="28"/>
      <c r="AFC217" s="28"/>
      <c r="AFD217" s="28"/>
      <c r="AFE217" s="28"/>
      <c r="AFF217" s="28"/>
      <c r="AFG217" s="28"/>
      <c r="AFH217" s="28"/>
      <c r="AFI217" s="28"/>
      <c r="AFJ217" s="28"/>
      <c r="AFK217" s="28"/>
      <c r="AFL217" s="28"/>
      <c r="AFM217" s="28"/>
      <c r="AFN217" s="28"/>
      <c r="AFO217" s="28"/>
    </row>
    <row r="218" spans="1:847" s="6" customFormat="1" ht="31.05" customHeight="1">
      <c r="A218" s="457"/>
      <c r="B218" s="44"/>
      <c r="C218" s="472" t="s">
        <v>447</v>
      </c>
      <c r="D218" s="349"/>
      <c r="E218" s="473" t="b">
        <v>0</v>
      </c>
      <c r="F218" s="461">
        <f t="shared" si="79"/>
        <v>0</v>
      </c>
      <c r="G218" s="461">
        <f t="shared" si="80"/>
        <v>0</v>
      </c>
      <c r="H218" s="44" t="s">
        <v>453</v>
      </c>
      <c r="I218" s="560">
        <v>100</v>
      </c>
      <c r="J218" s="468" t="s">
        <v>334</v>
      </c>
      <c r="K218" s="463">
        <f t="shared" si="77"/>
        <v>0</v>
      </c>
      <c r="L218" s="464" t="str">
        <f t="shared" si="76"/>
        <v/>
      </c>
      <c r="M218" s="335">
        <f>6.6*1.2105</f>
        <v>7.9892999999999992</v>
      </c>
      <c r="N218" s="246" t="s">
        <v>212</v>
      </c>
      <c r="O218" s="246">
        <f>G218*M218</f>
        <v>0</v>
      </c>
      <c r="P218" s="250" t="s">
        <v>429</v>
      </c>
      <c r="Q218" s="246"/>
      <c r="R218" s="246"/>
      <c r="S218" s="246"/>
      <c r="T218" s="246"/>
      <c r="U218" s="246"/>
      <c r="V218" s="246"/>
      <c r="W218" s="246"/>
      <c r="X218" s="246"/>
      <c r="Y218" s="246">
        <f t="shared" si="81"/>
        <v>0</v>
      </c>
      <c r="Z218" s="246"/>
      <c r="AA218" s="256">
        <f t="shared" si="78"/>
        <v>0</v>
      </c>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c r="DX218" s="28"/>
      <c r="DY218" s="28"/>
      <c r="DZ218" s="28"/>
      <c r="EA218" s="28"/>
      <c r="EB218" s="28"/>
      <c r="EC218" s="28"/>
      <c r="ED218" s="28"/>
      <c r="EE218" s="28"/>
      <c r="EF218" s="28"/>
      <c r="EG218" s="28"/>
      <c r="EH218" s="28"/>
      <c r="EI218" s="28"/>
      <c r="EJ218" s="28"/>
      <c r="EK218" s="28"/>
      <c r="EL218" s="28"/>
      <c r="EM218" s="28"/>
      <c r="EN218" s="28"/>
      <c r="EO218" s="28"/>
      <c r="EP218" s="28"/>
      <c r="EQ218" s="28"/>
      <c r="ER218" s="28"/>
      <c r="ES218" s="28"/>
      <c r="ET218" s="28"/>
      <c r="EU218" s="28"/>
      <c r="EV218" s="28"/>
      <c r="EW218" s="28"/>
      <c r="EX218" s="28"/>
      <c r="EY218" s="28"/>
      <c r="EZ218" s="28"/>
      <c r="FA218" s="28"/>
      <c r="FB218" s="28"/>
      <c r="FC218" s="28"/>
      <c r="FD218" s="28"/>
      <c r="FE218" s="28"/>
      <c r="FF218" s="28"/>
      <c r="FG218" s="28"/>
      <c r="FH218" s="28"/>
      <c r="FI218" s="28"/>
      <c r="FJ218" s="28"/>
      <c r="FK218" s="28"/>
      <c r="FL218" s="28"/>
      <c r="FM218" s="28"/>
      <c r="FN218" s="28"/>
      <c r="FO218" s="28"/>
      <c r="FP218" s="28"/>
      <c r="FQ218" s="28"/>
      <c r="FR218" s="28"/>
      <c r="FS218" s="28"/>
      <c r="FT218" s="28"/>
      <c r="FU218" s="28"/>
      <c r="FV218" s="28"/>
      <c r="FW218" s="28"/>
      <c r="FX218" s="28"/>
      <c r="FY218" s="28"/>
      <c r="FZ218" s="28"/>
      <c r="GA218" s="28"/>
      <c r="GB218" s="28"/>
      <c r="GC218" s="28"/>
      <c r="GD218" s="28"/>
      <c r="GE218" s="28"/>
      <c r="GF218" s="28"/>
      <c r="GG218" s="28"/>
      <c r="GH218" s="28"/>
      <c r="GI218" s="28"/>
      <c r="GJ218" s="28"/>
      <c r="GK218" s="28"/>
      <c r="GL218" s="28"/>
      <c r="GM218" s="28"/>
      <c r="GN218" s="28"/>
      <c r="GO218" s="28"/>
      <c r="GP218" s="28"/>
      <c r="GQ218" s="28"/>
      <c r="GR218" s="28"/>
      <c r="GS218" s="28"/>
      <c r="GT218" s="28"/>
      <c r="GU218" s="28"/>
      <c r="GV218" s="28"/>
      <c r="GW218" s="28"/>
      <c r="GX218" s="28"/>
      <c r="GY218" s="28"/>
      <c r="GZ218" s="28"/>
      <c r="HA218" s="28"/>
      <c r="HB218" s="28"/>
      <c r="HC218" s="28"/>
      <c r="HD218" s="28"/>
      <c r="HE218" s="28"/>
      <c r="HF218" s="28"/>
      <c r="HG218" s="28"/>
      <c r="HH218" s="28"/>
      <c r="HI218" s="28"/>
      <c r="HJ218" s="28"/>
      <c r="HK218" s="28"/>
      <c r="HL218" s="28"/>
      <c r="HM218" s="28"/>
      <c r="HN218" s="28"/>
      <c r="HO218" s="28"/>
      <c r="HP218" s="28"/>
      <c r="HQ218" s="28"/>
      <c r="HR218" s="28"/>
      <c r="HS218" s="28"/>
      <c r="HT218" s="28"/>
      <c r="HU218" s="28"/>
      <c r="HV218" s="28"/>
      <c r="HW218" s="28"/>
      <c r="HX218" s="28"/>
      <c r="HY218" s="28"/>
      <c r="HZ218" s="28"/>
      <c r="IA218" s="28"/>
      <c r="IB218" s="28"/>
      <c r="IC218" s="28"/>
      <c r="ID218" s="28"/>
      <c r="IE218" s="28"/>
      <c r="IF218" s="28"/>
      <c r="IG218" s="28"/>
      <c r="IH218" s="28"/>
      <c r="II218" s="28"/>
      <c r="IJ218" s="28"/>
      <c r="IK218" s="28"/>
      <c r="IL218" s="28"/>
      <c r="IM218" s="28"/>
      <c r="IN218" s="28"/>
      <c r="IO218" s="28"/>
      <c r="IP218" s="28"/>
      <c r="IQ218" s="28"/>
      <c r="IR218" s="28"/>
      <c r="IS218" s="28"/>
      <c r="IT218" s="28"/>
      <c r="IU218" s="28"/>
      <c r="IV218" s="28"/>
      <c r="IW218" s="28"/>
      <c r="IX218" s="28"/>
      <c r="IY218" s="28"/>
      <c r="IZ218" s="28"/>
      <c r="JA218" s="28"/>
      <c r="JB218" s="28"/>
      <c r="JC218" s="28"/>
      <c r="JD218" s="28"/>
      <c r="JE218" s="28"/>
      <c r="JF218" s="28"/>
      <c r="JG218" s="28"/>
      <c r="JH218" s="28"/>
      <c r="JI218" s="28"/>
      <c r="JJ218" s="28"/>
      <c r="JK218" s="28"/>
      <c r="JL218" s="28"/>
      <c r="JM218" s="28"/>
      <c r="JN218" s="28"/>
      <c r="JO218" s="28"/>
      <c r="JP218" s="28"/>
      <c r="JQ218" s="28"/>
      <c r="JR218" s="28"/>
      <c r="JS218" s="28"/>
      <c r="JT218" s="28"/>
      <c r="JU218" s="28"/>
      <c r="JV218" s="28"/>
      <c r="JW218" s="28"/>
      <c r="JX218" s="28"/>
      <c r="JY218" s="28"/>
      <c r="JZ218" s="28"/>
      <c r="KA218" s="28"/>
      <c r="KB218" s="28"/>
      <c r="KC218" s="28"/>
      <c r="KD218" s="28"/>
      <c r="KE218" s="28"/>
      <c r="KF218" s="28"/>
      <c r="KG218" s="28"/>
      <c r="KH218" s="28"/>
      <c r="KI218" s="28"/>
      <c r="KJ218" s="28"/>
      <c r="KK218" s="28"/>
      <c r="KL218" s="28"/>
      <c r="KM218" s="28"/>
      <c r="KN218" s="28"/>
      <c r="KO218" s="28"/>
      <c r="KP218" s="28"/>
      <c r="KQ218" s="28"/>
      <c r="KR218" s="28"/>
      <c r="KS218" s="28"/>
      <c r="KT218" s="28"/>
      <c r="KU218" s="28"/>
      <c r="KV218" s="28"/>
      <c r="KW218" s="28"/>
      <c r="KX218" s="28"/>
      <c r="KY218" s="28"/>
      <c r="KZ218" s="28"/>
      <c r="LA218" s="28"/>
      <c r="LB218" s="28"/>
      <c r="LC218" s="28"/>
      <c r="LD218" s="28"/>
      <c r="LE218" s="28"/>
      <c r="LF218" s="28"/>
      <c r="LG218" s="28"/>
      <c r="LH218" s="28"/>
      <c r="LI218" s="28"/>
      <c r="LJ218" s="28"/>
      <c r="LK218" s="28"/>
      <c r="LL218" s="28"/>
      <c r="LM218" s="28"/>
      <c r="LN218" s="28"/>
      <c r="LO218" s="28"/>
      <c r="LP218" s="28"/>
      <c r="LQ218" s="28"/>
      <c r="LR218" s="28"/>
      <c r="LS218" s="28"/>
      <c r="LT218" s="28"/>
      <c r="LU218" s="28"/>
      <c r="LV218" s="28"/>
      <c r="LW218" s="28"/>
      <c r="LX218" s="28"/>
      <c r="LY218" s="28"/>
      <c r="LZ218" s="28"/>
      <c r="MA218" s="28"/>
      <c r="MB218" s="28"/>
      <c r="MC218" s="28"/>
      <c r="MD218" s="28"/>
      <c r="ME218" s="28"/>
      <c r="MF218" s="28"/>
      <c r="MG218" s="28"/>
      <c r="MH218" s="28"/>
      <c r="MI218" s="28"/>
      <c r="MJ218" s="28"/>
      <c r="MK218" s="28"/>
      <c r="ML218" s="28"/>
      <c r="MM218" s="28"/>
      <c r="MN218" s="28"/>
      <c r="MO218" s="28"/>
      <c r="MP218" s="28"/>
      <c r="MQ218" s="28"/>
      <c r="MR218" s="28"/>
      <c r="MS218" s="28"/>
      <c r="MT218" s="28"/>
      <c r="MU218" s="28"/>
      <c r="MV218" s="28"/>
      <c r="MW218" s="28"/>
      <c r="MX218" s="28"/>
      <c r="MY218" s="28"/>
      <c r="MZ218" s="28"/>
      <c r="NA218" s="28"/>
      <c r="NB218" s="28"/>
      <c r="NC218" s="28"/>
      <c r="ND218" s="28"/>
      <c r="NE218" s="28"/>
      <c r="NF218" s="28"/>
      <c r="NG218" s="28"/>
      <c r="NH218" s="28"/>
      <c r="NI218" s="28"/>
      <c r="NJ218" s="28"/>
      <c r="NK218" s="28"/>
      <c r="NL218" s="28"/>
      <c r="NM218" s="28"/>
      <c r="NN218" s="28"/>
      <c r="NO218" s="28"/>
      <c r="NP218" s="28"/>
      <c r="NQ218" s="28"/>
      <c r="NR218" s="28"/>
      <c r="NS218" s="28"/>
      <c r="NT218" s="28"/>
      <c r="NU218" s="28"/>
      <c r="NV218" s="28"/>
      <c r="NW218" s="28"/>
      <c r="NX218" s="28"/>
      <c r="NY218" s="28"/>
      <c r="NZ218" s="28"/>
      <c r="OA218" s="28"/>
      <c r="OB218" s="28"/>
      <c r="OC218" s="28"/>
      <c r="OD218" s="28"/>
      <c r="OE218" s="28"/>
      <c r="OF218" s="28"/>
      <c r="OG218" s="28"/>
      <c r="OH218" s="28"/>
      <c r="OI218" s="28"/>
      <c r="OJ218" s="28"/>
      <c r="OK218" s="28"/>
      <c r="OL218" s="28"/>
      <c r="OM218" s="28"/>
      <c r="ON218" s="28"/>
      <c r="OO218" s="28"/>
      <c r="OP218" s="28"/>
      <c r="OQ218" s="28"/>
      <c r="OR218" s="28"/>
      <c r="OS218" s="28"/>
      <c r="OT218" s="28"/>
      <c r="OU218" s="28"/>
      <c r="OV218" s="28"/>
      <c r="OW218" s="28"/>
      <c r="OX218" s="28"/>
      <c r="OY218" s="28"/>
      <c r="OZ218" s="28"/>
      <c r="PA218" s="28"/>
      <c r="PB218" s="28"/>
      <c r="PC218" s="28"/>
      <c r="PD218" s="28"/>
      <c r="PE218" s="28"/>
      <c r="PF218" s="28"/>
      <c r="PG218" s="28"/>
      <c r="PH218" s="28"/>
      <c r="PI218" s="28"/>
      <c r="PJ218" s="28"/>
      <c r="PK218" s="28"/>
      <c r="PL218" s="28"/>
      <c r="PM218" s="28"/>
      <c r="PN218" s="28"/>
      <c r="PO218" s="28"/>
      <c r="PP218" s="28"/>
      <c r="PQ218" s="28"/>
      <c r="PR218" s="28"/>
      <c r="PS218" s="28"/>
      <c r="PT218" s="28"/>
      <c r="PU218" s="28"/>
      <c r="PV218" s="28"/>
      <c r="PW218" s="28"/>
      <c r="PX218" s="28"/>
      <c r="PY218" s="28"/>
      <c r="PZ218" s="28"/>
      <c r="QA218" s="28"/>
      <c r="QB218" s="28"/>
      <c r="QC218" s="28"/>
      <c r="QD218" s="28"/>
      <c r="QE218" s="28"/>
      <c r="QF218" s="28"/>
      <c r="QG218" s="28"/>
      <c r="QH218" s="28"/>
      <c r="QI218" s="28"/>
      <c r="QJ218" s="28"/>
      <c r="QK218" s="28"/>
      <c r="QL218" s="28"/>
      <c r="QM218" s="28"/>
      <c r="QN218" s="28"/>
      <c r="QO218" s="28"/>
      <c r="QP218" s="28"/>
      <c r="QQ218" s="28"/>
      <c r="QR218" s="28"/>
      <c r="QS218" s="28"/>
      <c r="QT218" s="28"/>
      <c r="QU218" s="28"/>
      <c r="QV218" s="28"/>
      <c r="QW218" s="28"/>
      <c r="QX218" s="28"/>
      <c r="QY218" s="28"/>
      <c r="QZ218" s="28"/>
      <c r="RA218" s="28"/>
      <c r="RB218" s="28"/>
      <c r="RC218" s="28"/>
      <c r="RD218" s="28"/>
      <c r="RE218" s="28"/>
      <c r="RF218" s="28"/>
      <c r="RG218" s="28"/>
      <c r="RH218" s="28"/>
      <c r="RI218" s="28"/>
      <c r="RJ218" s="28"/>
      <c r="RK218" s="28"/>
      <c r="RL218" s="28"/>
      <c r="RM218" s="28"/>
      <c r="RN218" s="28"/>
      <c r="RO218" s="28"/>
      <c r="RP218" s="28"/>
      <c r="RQ218" s="28"/>
      <c r="RR218" s="28"/>
      <c r="RS218" s="28"/>
      <c r="RT218" s="28"/>
      <c r="RU218" s="28"/>
      <c r="RV218" s="28"/>
      <c r="RW218" s="28"/>
      <c r="RX218" s="28"/>
      <c r="RY218" s="28"/>
      <c r="RZ218" s="28"/>
      <c r="SA218" s="28"/>
      <c r="SB218" s="28"/>
      <c r="SC218" s="28"/>
      <c r="SD218" s="28"/>
      <c r="SE218" s="28"/>
      <c r="SF218" s="28"/>
      <c r="SG218" s="28"/>
      <c r="SH218" s="28"/>
      <c r="SI218" s="28"/>
      <c r="SJ218" s="28"/>
      <c r="SK218" s="28"/>
      <c r="SL218" s="28"/>
      <c r="SM218" s="28"/>
      <c r="SN218" s="28"/>
      <c r="SO218" s="28"/>
      <c r="SP218" s="28"/>
      <c r="SQ218" s="28"/>
      <c r="SR218" s="28"/>
      <c r="SS218" s="28"/>
      <c r="ST218" s="28"/>
      <c r="SU218" s="28"/>
      <c r="SV218" s="28"/>
      <c r="SW218" s="28"/>
      <c r="SX218" s="28"/>
      <c r="SY218" s="28"/>
      <c r="SZ218" s="28"/>
      <c r="TA218" s="28"/>
      <c r="TB218" s="28"/>
      <c r="TC218" s="28"/>
      <c r="TD218" s="28"/>
      <c r="TE218" s="28"/>
      <c r="TF218" s="28"/>
      <c r="TG218" s="28"/>
      <c r="TH218" s="28"/>
      <c r="TI218" s="28"/>
      <c r="TJ218" s="28"/>
      <c r="TK218" s="28"/>
      <c r="TL218" s="28"/>
      <c r="TM218" s="28"/>
      <c r="TN218" s="28"/>
      <c r="TO218" s="28"/>
      <c r="TP218" s="28"/>
      <c r="TQ218" s="28"/>
      <c r="TR218" s="28"/>
      <c r="TS218" s="28"/>
      <c r="TT218" s="28"/>
      <c r="TU218" s="28"/>
      <c r="TV218" s="28"/>
      <c r="TW218" s="28"/>
      <c r="TX218" s="28"/>
      <c r="TY218" s="28"/>
      <c r="TZ218" s="28"/>
      <c r="UA218" s="28"/>
      <c r="UB218" s="28"/>
      <c r="UC218" s="28"/>
      <c r="UD218" s="28"/>
      <c r="UE218" s="28"/>
      <c r="UF218" s="28"/>
      <c r="UG218" s="28"/>
      <c r="UH218" s="28"/>
      <c r="UI218" s="28"/>
      <c r="UJ218" s="28"/>
      <c r="UK218" s="28"/>
      <c r="UL218" s="28"/>
      <c r="UM218" s="28"/>
      <c r="UN218" s="28"/>
      <c r="UO218" s="28"/>
      <c r="UP218" s="28"/>
      <c r="UQ218" s="28"/>
      <c r="UR218" s="28"/>
      <c r="US218" s="28"/>
      <c r="UT218" s="28"/>
      <c r="UU218" s="28"/>
      <c r="UV218" s="28"/>
      <c r="UW218" s="28"/>
      <c r="UX218" s="28"/>
      <c r="UY218" s="28"/>
      <c r="UZ218" s="28"/>
      <c r="VA218" s="28"/>
      <c r="VB218" s="28"/>
      <c r="VC218" s="28"/>
      <c r="VD218" s="28"/>
      <c r="VE218" s="28"/>
      <c r="VF218" s="28"/>
      <c r="VG218" s="28"/>
      <c r="VH218" s="28"/>
      <c r="VI218" s="28"/>
      <c r="VJ218" s="28"/>
      <c r="VK218" s="28"/>
      <c r="VL218" s="28"/>
      <c r="VM218" s="28"/>
      <c r="VN218" s="28"/>
      <c r="VO218" s="28"/>
      <c r="VP218" s="28"/>
      <c r="VQ218" s="28"/>
      <c r="VR218" s="28"/>
      <c r="VS218" s="28"/>
      <c r="VT218" s="28"/>
      <c r="VU218" s="28"/>
      <c r="VV218" s="28"/>
      <c r="VW218" s="28"/>
      <c r="VX218" s="28"/>
      <c r="VY218" s="28"/>
      <c r="VZ218" s="28"/>
      <c r="WA218" s="28"/>
      <c r="WB218" s="28"/>
      <c r="WC218" s="28"/>
      <c r="WD218" s="28"/>
      <c r="WE218" s="28"/>
      <c r="WF218" s="28"/>
      <c r="WG218" s="28"/>
      <c r="WH218" s="28"/>
      <c r="WI218" s="28"/>
      <c r="WJ218" s="28"/>
      <c r="WK218" s="28"/>
      <c r="WL218" s="28"/>
      <c r="WM218" s="28"/>
      <c r="WN218" s="28"/>
      <c r="WO218" s="28"/>
      <c r="WP218" s="28"/>
      <c r="WQ218" s="28"/>
      <c r="WR218" s="28"/>
      <c r="WS218" s="28"/>
      <c r="WT218" s="28"/>
      <c r="WU218" s="28"/>
      <c r="WV218" s="28"/>
      <c r="WW218" s="28"/>
      <c r="WX218" s="28"/>
      <c r="WY218" s="28"/>
      <c r="WZ218" s="28"/>
      <c r="XA218" s="28"/>
      <c r="XB218" s="28"/>
      <c r="XC218" s="28"/>
      <c r="XD218" s="28"/>
      <c r="XE218" s="28"/>
      <c r="XF218" s="28"/>
      <c r="XG218" s="28"/>
      <c r="XH218" s="28"/>
      <c r="XI218" s="28"/>
      <c r="XJ218" s="28"/>
      <c r="XK218" s="28"/>
      <c r="XL218" s="28"/>
      <c r="XM218" s="28"/>
      <c r="XN218" s="28"/>
      <c r="XO218" s="28"/>
      <c r="XP218" s="28"/>
      <c r="XQ218" s="28"/>
      <c r="XR218" s="28"/>
      <c r="XS218" s="28"/>
      <c r="XT218" s="28"/>
      <c r="XU218" s="28"/>
      <c r="XV218" s="28"/>
      <c r="XW218" s="28"/>
      <c r="XX218" s="28"/>
      <c r="XY218" s="28"/>
      <c r="XZ218" s="28"/>
      <c r="YA218" s="28"/>
      <c r="YB218" s="28"/>
      <c r="YC218" s="28"/>
      <c r="YD218" s="28"/>
      <c r="YE218" s="28"/>
      <c r="YF218" s="28"/>
      <c r="YG218" s="28"/>
      <c r="YH218" s="28"/>
      <c r="YI218" s="28"/>
      <c r="YJ218" s="28"/>
      <c r="YK218" s="28"/>
      <c r="YL218" s="28"/>
      <c r="YM218" s="28"/>
      <c r="YN218" s="28"/>
      <c r="YO218" s="28"/>
      <c r="YP218" s="28"/>
      <c r="YQ218" s="28"/>
      <c r="YR218" s="28"/>
      <c r="YS218" s="28"/>
      <c r="YT218" s="28"/>
      <c r="YU218" s="28"/>
      <c r="YV218" s="28"/>
      <c r="YW218" s="28"/>
      <c r="YX218" s="28"/>
      <c r="YY218" s="28"/>
      <c r="YZ218" s="28"/>
      <c r="ZA218" s="28"/>
      <c r="ZB218" s="28"/>
      <c r="ZC218" s="28"/>
      <c r="ZD218" s="28"/>
      <c r="ZE218" s="28"/>
      <c r="ZF218" s="28"/>
      <c r="ZG218" s="28"/>
      <c r="ZH218" s="28"/>
      <c r="ZI218" s="28"/>
      <c r="ZJ218" s="28"/>
      <c r="ZK218" s="28"/>
      <c r="ZL218" s="28"/>
      <c r="ZM218" s="28"/>
      <c r="ZN218" s="28"/>
      <c r="ZO218" s="28"/>
      <c r="ZP218" s="28"/>
      <c r="ZQ218" s="28"/>
      <c r="ZR218" s="28"/>
      <c r="ZS218" s="28"/>
      <c r="ZT218" s="28"/>
      <c r="ZU218" s="28"/>
      <c r="ZV218" s="28"/>
      <c r="ZW218" s="28"/>
      <c r="ZX218" s="28"/>
      <c r="ZY218" s="28"/>
      <c r="ZZ218" s="28"/>
      <c r="AAA218" s="28"/>
      <c r="AAB218" s="28"/>
      <c r="AAC218" s="28"/>
      <c r="AAD218" s="28"/>
      <c r="AAE218" s="28"/>
      <c r="AAF218" s="28"/>
      <c r="AAG218" s="28"/>
      <c r="AAH218" s="28"/>
      <c r="AAI218" s="28"/>
      <c r="AAJ218" s="28"/>
      <c r="AAK218" s="28"/>
      <c r="AAL218" s="28"/>
      <c r="AAM218" s="28"/>
      <c r="AAN218" s="28"/>
      <c r="AAO218" s="28"/>
      <c r="AAP218" s="28"/>
      <c r="AAQ218" s="28"/>
      <c r="AAR218" s="28"/>
      <c r="AAS218" s="28"/>
      <c r="AAT218" s="28"/>
      <c r="AAU218" s="28"/>
      <c r="AAV218" s="28"/>
      <c r="AAW218" s="28"/>
      <c r="AAX218" s="28"/>
      <c r="AAY218" s="28"/>
      <c r="AAZ218" s="28"/>
      <c r="ABA218" s="28"/>
      <c r="ABB218" s="28"/>
      <c r="ABC218" s="28"/>
      <c r="ABD218" s="28"/>
      <c r="ABE218" s="28"/>
      <c r="ABF218" s="28"/>
      <c r="ABG218" s="28"/>
      <c r="ABH218" s="28"/>
      <c r="ABI218" s="28"/>
      <c r="ABJ218" s="28"/>
      <c r="ABK218" s="28"/>
      <c r="ABL218" s="28"/>
      <c r="ABM218" s="28"/>
      <c r="ABN218" s="28"/>
      <c r="ABO218" s="28"/>
      <c r="ABP218" s="28"/>
      <c r="ABQ218" s="28"/>
      <c r="ABR218" s="28"/>
      <c r="ABS218" s="28"/>
      <c r="ABT218" s="28"/>
      <c r="ABU218" s="28"/>
      <c r="ABV218" s="28"/>
      <c r="ABW218" s="28"/>
      <c r="ABX218" s="28"/>
      <c r="ABY218" s="28"/>
      <c r="ABZ218" s="28"/>
      <c r="ACA218" s="28"/>
      <c r="ACB218" s="28"/>
      <c r="ACC218" s="28"/>
      <c r="ACD218" s="28"/>
      <c r="ACE218" s="28"/>
      <c r="ACF218" s="28"/>
      <c r="ACG218" s="28"/>
      <c r="ACH218" s="28"/>
      <c r="ACI218" s="28"/>
      <c r="ACJ218" s="28"/>
      <c r="ACK218" s="28"/>
      <c r="ACL218" s="28"/>
      <c r="ACM218" s="28"/>
      <c r="ACN218" s="28"/>
      <c r="ACO218" s="28"/>
      <c r="ACP218" s="28"/>
      <c r="ACQ218" s="28"/>
      <c r="ACR218" s="28"/>
      <c r="ACS218" s="28"/>
      <c r="ACT218" s="28"/>
      <c r="ACU218" s="28"/>
      <c r="ACV218" s="28"/>
      <c r="ACW218" s="28"/>
      <c r="ACX218" s="28"/>
      <c r="ACY218" s="28"/>
      <c r="ACZ218" s="28"/>
      <c r="ADA218" s="28"/>
      <c r="ADB218" s="28"/>
      <c r="ADC218" s="28"/>
      <c r="ADD218" s="28"/>
      <c r="ADE218" s="28"/>
      <c r="ADF218" s="28"/>
      <c r="ADG218" s="28"/>
      <c r="ADH218" s="28"/>
      <c r="ADI218" s="28"/>
      <c r="ADJ218" s="28"/>
      <c r="ADK218" s="28"/>
      <c r="ADL218" s="28"/>
      <c r="ADM218" s="28"/>
      <c r="ADN218" s="28"/>
      <c r="ADO218" s="28"/>
      <c r="ADP218" s="28"/>
      <c r="ADQ218" s="28"/>
      <c r="ADR218" s="28"/>
      <c r="ADS218" s="28"/>
      <c r="ADT218" s="28"/>
      <c r="ADU218" s="28"/>
      <c r="ADV218" s="28"/>
      <c r="ADW218" s="28"/>
      <c r="ADX218" s="28"/>
      <c r="ADY218" s="28"/>
      <c r="ADZ218" s="28"/>
      <c r="AEA218" s="28"/>
      <c r="AEB218" s="28"/>
      <c r="AEC218" s="28"/>
      <c r="AED218" s="28"/>
      <c r="AEE218" s="28"/>
      <c r="AEF218" s="28"/>
      <c r="AEG218" s="28"/>
      <c r="AEH218" s="28"/>
      <c r="AEI218" s="28"/>
      <c r="AEJ218" s="28"/>
      <c r="AEK218" s="28"/>
      <c r="AEL218" s="28"/>
      <c r="AEM218" s="28"/>
      <c r="AEN218" s="28"/>
      <c r="AEO218" s="28"/>
      <c r="AEP218" s="28"/>
      <c r="AEQ218" s="28"/>
      <c r="AER218" s="28"/>
      <c r="AES218" s="28"/>
      <c r="AET218" s="28"/>
      <c r="AEU218" s="28"/>
      <c r="AEV218" s="28"/>
      <c r="AEW218" s="28"/>
      <c r="AEX218" s="28"/>
      <c r="AEY218" s="28"/>
      <c r="AEZ218" s="28"/>
      <c r="AFA218" s="28"/>
      <c r="AFB218" s="28"/>
      <c r="AFC218" s="28"/>
      <c r="AFD218" s="28"/>
      <c r="AFE218" s="28"/>
      <c r="AFF218" s="28"/>
      <c r="AFG218" s="28"/>
      <c r="AFH218" s="28"/>
      <c r="AFI218" s="28"/>
      <c r="AFJ218" s="28"/>
      <c r="AFK218" s="28"/>
      <c r="AFL218" s="28"/>
      <c r="AFM218" s="28"/>
      <c r="AFN218" s="28"/>
      <c r="AFO218" s="28"/>
    </row>
    <row r="219" spans="1:847" s="6" customFormat="1" ht="31.05" customHeight="1">
      <c r="A219" s="450"/>
      <c r="B219" s="35"/>
      <c r="C219" s="474" t="s">
        <v>448</v>
      </c>
      <c r="D219" s="350"/>
      <c r="E219" s="452" t="b">
        <v>0</v>
      </c>
      <c r="F219" s="453">
        <f t="shared" si="79"/>
        <v>0</v>
      </c>
      <c r="G219" s="453">
        <f t="shared" si="80"/>
        <v>0</v>
      </c>
      <c r="H219" s="35" t="s">
        <v>453</v>
      </c>
      <c r="I219" s="560">
        <v>100</v>
      </c>
      <c r="J219" s="455" t="s">
        <v>334</v>
      </c>
      <c r="K219" s="456">
        <f t="shared" si="77"/>
        <v>0</v>
      </c>
      <c r="L219" s="422" t="str">
        <f t="shared" si="76"/>
        <v/>
      </c>
      <c r="M219" s="335">
        <f>6.6*1.4737</f>
        <v>9.7264199999999992</v>
      </c>
      <c r="N219" s="246" t="s">
        <v>212</v>
      </c>
      <c r="O219" s="246">
        <f>G219*M219</f>
        <v>0</v>
      </c>
      <c r="P219" s="250" t="s">
        <v>429</v>
      </c>
      <c r="Q219" s="246"/>
      <c r="R219" s="246"/>
      <c r="S219" s="246"/>
      <c r="T219" s="246"/>
      <c r="U219" s="246"/>
      <c r="V219" s="246"/>
      <c r="W219" s="246"/>
      <c r="X219" s="246"/>
      <c r="Y219" s="246">
        <f t="shared" si="81"/>
        <v>0</v>
      </c>
      <c r="Z219" s="246"/>
      <c r="AA219" s="256">
        <f t="shared" si="78"/>
        <v>0</v>
      </c>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c r="DX219" s="28"/>
      <c r="DY219" s="28"/>
      <c r="DZ219" s="28"/>
      <c r="EA219" s="28"/>
      <c r="EB219" s="28"/>
      <c r="EC219" s="28"/>
      <c r="ED219" s="28"/>
      <c r="EE219" s="28"/>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c r="FI219" s="28"/>
      <c r="FJ219" s="28"/>
      <c r="FK219" s="28"/>
      <c r="FL219" s="28"/>
      <c r="FM219" s="28"/>
      <c r="FN219" s="28"/>
      <c r="FO219" s="28"/>
      <c r="FP219" s="28"/>
      <c r="FQ219" s="28"/>
      <c r="FR219" s="28"/>
      <c r="FS219" s="28"/>
      <c r="FT219" s="28"/>
      <c r="FU219" s="28"/>
      <c r="FV219" s="28"/>
      <c r="FW219" s="28"/>
      <c r="FX219" s="28"/>
      <c r="FY219" s="28"/>
      <c r="FZ219" s="28"/>
      <c r="GA219" s="28"/>
      <c r="GB219" s="28"/>
      <c r="GC219" s="28"/>
      <c r="GD219" s="28"/>
      <c r="GE219" s="28"/>
      <c r="GF219" s="28"/>
      <c r="GG219" s="28"/>
      <c r="GH219" s="28"/>
      <c r="GI219" s="28"/>
      <c r="GJ219" s="28"/>
      <c r="GK219" s="28"/>
      <c r="GL219" s="28"/>
      <c r="GM219" s="28"/>
      <c r="GN219" s="28"/>
      <c r="GO219" s="28"/>
      <c r="GP219" s="28"/>
      <c r="GQ219" s="28"/>
      <c r="GR219" s="28"/>
      <c r="GS219" s="28"/>
      <c r="GT219" s="28"/>
      <c r="GU219" s="28"/>
      <c r="GV219" s="28"/>
      <c r="GW219" s="28"/>
      <c r="GX219" s="28"/>
      <c r="GY219" s="28"/>
      <c r="GZ219" s="28"/>
      <c r="HA219" s="28"/>
      <c r="HB219" s="28"/>
      <c r="HC219" s="28"/>
      <c r="HD219" s="28"/>
      <c r="HE219" s="28"/>
      <c r="HF219" s="28"/>
      <c r="HG219" s="28"/>
      <c r="HH219" s="28"/>
      <c r="HI219" s="28"/>
      <c r="HJ219" s="28"/>
      <c r="HK219" s="28"/>
      <c r="HL219" s="28"/>
      <c r="HM219" s="28"/>
      <c r="HN219" s="28"/>
      <c r="HO219" s="28"/>
      <c r="HP219" s="28"/>
      <c r="HQ219" s="28"/>
      <c r="HR219" s="28"/>
      <c r="HS219" s="28"/>
      <c r="HT219" s="28"/>
      <c r="HU219" s="28"/>
      <c r="HV219" s="28"/>
      <c r="HW219" s="28"/>
      <c r="HX219" s="28"/>
      <c r="HY219" s="28"/>
      <c r="HZ219" s="28"/>
      <c r="IA219" s="28"/>
      <c r="IB219" s="28"/>
      <c r="IC219" s="28"/>
      <c r="ID219" s="28"/>
      <c r="IE219" s="28"/>
      <c r="IF219" s="28"/>
      <c r="IG219" s="28"/>
      <c r="IH219" s="28"/>
      <c r="II219" s="28"/>
      <c r="IJ219" s="28"/>
      <c r="IK219" s="28"/>
      <c r="IL219" s="28"/>
      <c r="IM219" s="28"/>
      <c r="IN219" s="28"/>
      <c r="IO219" s="28"/>
      <c r="IP219" s="28"/>
      <c r="IQ219" s="28"/>
      <c r="IR219" s="28"/>
      <c r="IS219" s="28"/>
      <c r="IT219" s="28"/>
      <c r="IU219" s="28"/>
      <c r="IV219" s="28"/>
      <c r="IW219" s="28"/>
      <c r="IX219" s="28"/>
      <c r="IY219" s="28"/>
      <c r="IZ219" s="28"/>
      <c r="JA219" s="28"/>
      <c r="JB219" s="28"/>
      <c r="JC219" s="28"/>
      <c r="JD219" s="28"/>
      <c r="JE219" s="28"/>
      <c r="JF219" s="28"/>
      <c r="JG219" s="28"/>
      <c r="JH219" s="28"/>
      <c r="JI219" s="28"/>
      <c r="JJ219" s="28"/>
      <c r="JK219" s="28"/>
      <c r="JL219" s="28"/>
      <c r="JM219" s="28"/>
      <c r="JN219" s="28"/>
      <c r="JO219" s="28"/>
      <c r="JP219" s="28"/>
      <c r="JQ219" s="28"/>
      <c r="JR219" s="28"/>
      <c r="JS219" s="28"/>
      <c r="JT219" s="28"/>
      <c r="JU219" s="28"/>
      <c r="JV219" s="28"/>
      <c r="JW219" s="28"/>
      <c r="JX219" s="28"/>
      <c r="JY219" s="28"/>
      <c r="JZ219" s="28"/>
      <c r="KA219" s="28"/>
      <c r="KB219" s="28"/>
      <c r="KC219" s="28"/>
      <c r="KD219" s="28"/>
      <c r="KE219" s="28"/>
      <c r="KF219" s="28"/>
      <c r="KG219" s="28"/>
      <c r="KH219" s="28"/>
      <c r="KI219" s="28"/>
      <c r="KJ219" s="28"/>
      <c r="KK219" s="28"/>
      <c r="KL219" s="28"/>
      <c r="KM219" s="28"/>
      <c r="KN219" s="28"/>
      <c r="KO219" s="28"/>
      <c r="KP219" s="28"/>
      <c r="KQ219" s="28"/>
      <c r="KR219" s="28"/>
      <c r="KS219" s="28"/>
      <c r="KT219" s="28"/>
      <c r="KU219" s="28"/>
      <c r="KV219" s="28"/>
      <c r="KW219" s="28"/>
      <c r="KX219" s="28"/>
      <c r="KY219" s="28"/>
      <c r="KZ219" s="28"/>
      <c r="LA219" s="28"/>
      <c r="LB219" s="28"/>
      <c r="LC219" s="28"/>
      <c r="LD219" s="28"/>
      <c r="LE219" s="28"/>
      <c r="LF219" s="28"/>
      <c r="LG219" s="28"/>
      <c r="LH219" s="28"/>
      <c r="LI219" s="28"/>
      <c r="LJ219" s="28"/>
      <c r="LK219" s="28"/>
      <c r="LL219" s="28"/>
      <c r="LM219" s="28"/>
      <c r="LN219" s="28"/>
      <c r="LO219" s="28"/>
      <c r="LP219" s="28"/>
      <c r="LQ219" s="28"/>
      <c r="LR219" s="28"/>
      <c r="LS219" s="28"/>
      <c r="LT219" s="28"/>
      <c r="LU219" s="28"/>
      <c r="LV219" s="28"/>
      <c r="LW219" s="28"/>
      <c r="LX219" s="28"/>
      <c r="LY219" s="28"/>
      <c r="LZ219" s="28"/>
      <c r="MA219" s="28"/>
      <c r="MB219" s="28"/>
      <c r="MC219" s="28"/>
      <c r="MD219" s="28"/>
      <c r="ME219" s="28"/>
      <c r="MF219" s="28"/>
      <c r="MG219" s="28"/>
      <c r="MH219" s="28"/>
      <c r="MI219" s="28"/>
      <c r="MJ219" s="28"/>
      <c r="MK219" s="28"/>
      <c r="ML219" s="28"/>
      <c r="MM219" s="28"/>
      <c r="MN219" s="28"/>
      <c r="MO219" s="28"/>
      <c r="MP219" s="28"/>
      <c r="MQ219" s="28"/>
      <c r="MR219" s="28"/>
      <c r="MS219" s="28"/>
      <c r="MT219" s="28"/>
      <c r="MU219" s="28"/>
      <c r="MV219" s="28"/>
      <c r="MW219" s="28"/>
      <c r="MX219" s="28"/>
      <c r="MY219" s="28"/>
      <c r="MZ219" s="28"/>
      <c r="NA219" s="28"/>
      <c r="NB219" s="28"/>
      <c r="NC219" s="28"/>
      <c r="ND219" s="28"/>
      <c r="NE219" s="28"/>
      <c r="NF219" s="28"/>
      <c r="NG219" s="28"/>
      <c r="NH219" s="28"/>
      <c r="NI219" s="28"/>
      <c r="NJ219" s="28"/>
      <c r="NK219" s="28"/>
      <c r="NL219" s="28"/>
      <c r="NM219" s="28"/>
      <c r="NN219" s="28"/>
      <c r="NO219" s="28"/>
      <c r="NP219" s="28"/>
      <c r="NQ219" s="28"/>
      <c r="NR219" s="28"/>
      <c r="NS219" s="28"/>
      <c r="NT219" s="28"/>
      <c r="NU219" s="28"/>
      <c r="NV219" s="28"/>
      <c r="NW219" s="28"/>
      <c r="NX219" s="28"/>
      <c r="NY219" s="28"/>
      <c r="NZ219" s="28"/>
      <c r="OA219" s="28"/>
      <c r="OB219" s="28"/>
      <c r="OC219" s="28"/>
      <c r="OD219" s="28"/>
      <c r="OE219" s="28"/>
      <c r="OF219" s="28"/>
      <c r="OG219" s="28"/>
      <c r="OH219" s="28"/>
      <c r="OI219" s="28"/>
      <c r="OJ219" s="28"/>
      <c r="OK219" s="28"/>
      <c r="OL219" s="28"/>
      <c r="OM219" s="28"/>
      <c r="ON219" s="28"/>
      <c r="OO219" s="28"/>
      <c r="OP219" s="28"/>
      <c r="OQ219" s="28"/>
      <c r="OR219" s="28"/>
      <c r="OS219" s="28"/>
      <c r="OT219" s="28"/>
      <c r="OU219" s="28"/>
      <c r="OV219" s="28"/>
      <c r="OW219" s="28"/>
      <c r="OX219" s="28"/>
      <c r="OY219" s="28"/>
      <c r="OZ219" s="28"/>
      <c r="PA219" s="28"/>
      <c r="PB219" s="28"/>
      <c r="PC219" s="28"/>
      <c r="PD219" s="28"/>
      <c r="PE219" s="28"/>
      <c r="PF219" s="28"/>
      <c r="PG219" s="28"/>
      <c r="PH219" s="28"/>
      <c r="PI219" s="28"/>
      <c r="PJ219" s="28"/>
      <c r="PK219" s="28"/>
      <c r="PL219" s="28"/>
      <c r="PM219" s="28"/>
      <c r="PN219" s="28"/>
      <c r="PO219" s="28"/>
      <c r="PP219" s="28"/>
      <c r="PQ219" s="28"/>
      <c r="PR219" s="28"/>
      <c r="PS219" s="28"/>
      <c r="PT219" s="28"/>
      <c r="PU219" s="28"/>
      <c r="PV219" s="28"/>
      <c r="PW219" s="28"/>
      <c r="PX219" s="28"/>
      <c r="PY219" s="28"/>
      <c r="PZ219" s="28"/>
      <c r="QA219" s="28"/>
      <c r="QB219" s="28"/>
      <c r="QC219" s="28"/>
      <c r="QD219" s="28"/>
      <c r="QE219" s="28"/>
      <c r="QF219" s="28"/>
      <c r="QG219" s="28"/>
      <c r="QH219" s="28"/>
      <c r="QI219" s="28"/>
      <c r="QJ219" s="28"/>
      <c r="QK219" s="28"/>
      <c r="QL219" s="28"/>
      <c r="QM219" s="28"/>
      <c r="QN219" s="28"/>
      <c r="QO219" s="28"/>
      <c r="QP219" s="28"/>
      <c r="QQ219" s="28"/>
      <c r="QR219" s="28"/>
      <c r="QS219" s="28"/>
      <c r="QT219" s="28"/>
      <c r="QU219" s="28"/>
      <c r="QV219" s="28"/>
      <c r="QW219" s="28"/>
      <c r="QX219" s="28"/>
      <c r="QY219" s="28"/>
      <c r="QZ219" s="28"/>
      <c r="RA219" s="28"/>
      <c r="RB219" s="28"/>
      <c r="RC219" s="28"/>
      <c r="RD219" s="28"/>
      <c r="RE219" s="28"/>
      <c r="RF219" s="28"/>
      <c r="RG219" s="28"/>
      <c r="RH219" s="28"/>
      <c r="RI219" s="28"/>
      <c r="RJ219" s="28"/>
      <c r="RK219" s="28"/>
      <c r="RL219" s="28"/>
      <c r="RM219" s="28"/>
      <c r="RN219" s="28"/>
      <c r="RO219" s="28"/>
      <c r="RP219" s="28"/>
      <c r="RQ219" s="28"/>
      <c r="RR219" s="28"/>
      <c r="RS219" s="28"/>
      <c r="RT219" s="28"/>
      <c r="RU219" s="28"/>
      <c r="RV219" s="28"/>
      <c r="RW219" s="28"/>
      <c r="RX219" s="28"/>
      <c r="RY219" s="28"/>
      <c r="RZ219" s="28"/>
      <c r="SA219" s="28"/>
      <c r="SB219" s="28"/>
      <c r="SC219" s="28"/>
      <c r="SD219" s="28"/>
      <c r="SE219" s="28"/>
      <c r="SF219" s="28"/>
      <c r="SG219" s="28"/>
      <c r="SH219" s="28"/>
      <c r="SI219" s="28"/>
      <c r="SJ219" s="28"/>
      <c r="SK219" s="28"/>
      <c r="SL219" s="28"/>
      <c r="SM219" s="28"/>
      <c r="SN219" s="28"/>
      <c r="SO219" s="28"/>
      <c r="SP219" s="28"/>
      <c r="SQ219" s="28"/>
      <c r="SR219" s="28"/>
      <c r="SS219" s="28"/>
      <c r="ST219" s="28"/>
      <c r="SU219" s="28"/>
      <c r="SV219" s="28"/>
      <c r="SW219" s="28"/>
      <c r="SX219" s="28"/>
      <c r="SY219" s="28"/>
      <c r="SZ219" s="28"/>
      <c r="TA219" s="28"/>
      <c r="TB219" s="28"/>
      <c r="TC219" s="28"/>
      <c r="TD219" s="28"/>
      <c r="TE219" s="28"/>
      <c r="TF219" s="28"/>
      <c r="TG219" s="28"/>
      <c r="TH219" s="28"/>
      <c r="TI219" s="28"/>
      <c r="TJ219" s="28"/>
      <c r="TK219" s="28"/>
      <c r="TL219" s="28"/>
      <c r="TM219" s="28"/>
      <c r="TN219" s="28"/>
      <c r="TO219" s="28"/>
      <c r="TP219" s="28"/>
      <c r="TQ219" s="28"/>
      <c r="TR219" s="28"/>
      <c r="TS219" s="28"/>
      <c r="TT219" s="28"/>
      <c r="TU219" s="28"/>
      <c r="TV219" s="28"/>
      <c r="TW219" s="28"/>
      <c r="TX219" s="28"/>
      <c r="TY219" s="28"/>
      <c r="TZ219" s="28"/>
      <c r="UA219" s="28"/>
      <c r="UB219" s="28"/>
      <c r="UC219" s="28"/>
      <c r="UD219" s="28"/>
      <c r="UE219" s="28"/>
      <c r="UF219" s="28"/>
      <c r="UG219" s="28"/>
      <c r="UH219" s="28"/>
      <c r="UI219" s="28"/>
      <c r="UJ219" s="28"/>
      <c r="UK219" s="28"/>
      <c r="UL219" s="28"/>
      <c r="UM219" s="28"/>
      <c r="UN219" s="28"/>
      <c r="UO219" s="28"/>
      <c r="UP219" s="28"/>
      <c r="UQ219" s="28"/>
      <c r="UR219" s="28"/>
      <c r="US219" s="28"/>
      <c r="UT219" s="28"/>
      <c r="UU219" s="28"/>
      <c r="UV219" s="28"/>
      <c r="UW219" s="28"/>
      <c r="UX219" s="28"/>
      <c r="UY219" s="28"/>
      <c r="UZ219" s="28"/>
      <c r="VA219" s="28"/>
      <c r="VB219" s="28"/>
      <c r="VC219" s="28"/>
      <c r="VD219" s="28"/>
      <c r="VE219" s="28"/>
      <c r="VF219" s="28"/>
      <c r="VG219" s="28"/>
      <c r="VH219" s="28"/>
      <c r="VI219" s="28"/>
      <c r="VJ219" s="28"/>
      <c r="VK219" s="28"/>
      <c r="VL219" s="28"/>
      <c r="VM219" s="28"/>
      <c r="VN219" s="28"/>
      <c r="VO219" s="28"/>
      <c r="VP219" s="28"/>
      <c r="VQ219" s="28"/>
      <c r="VR219" s="28"/>
      <c r="VS219" s="28"/>
      <c r="VT219" s="28"/>
      <c r="VU219" s="28"/>
      <c r="VV219" s="28"/>
      <c r="VW219" s="28"/>
      <c r="VX219" s="28"/>
      <c r="VY219" s="28"/>
      <c r="VZ219" s="28"/>
      <c r="WA219" s="28"/>
      <c r="WB219" s="28"/>
      <c r="WC219" s="28"/>
      <c r="WD219" s="28"/>
      <c r="WE219" s="28"/>
      <c r="WF219" s="28"/>
      <c r="WG219" s="28"/>
      <c r="WH219" s="28"/>
      <c r="WI219" s="28"/>
      <c r="WJ219" s="28"/>
      <c r="WK219" s="28"/>
      <c r="WL219" s="28"/>
      <c r="WM219" s="28"/>
      <c r="WN219" s="28"/>
      <c r="WO219" s="28"/>
      <c r="WP219" s="28"/>
      <c r="WQ219" s="28"/>
      <c r="WR219" s="28"/>
      <c r="WS219" s="28"/>
      <c r="WT219" s="28"/>
      <c r="WU219" s="28"/>
      <c r="WV219" s="28"/>
      <c r="WW219" s="28"/>
      <c r="WX219" s="28"/>
      <c r="WY219" s="28"/>
      <c r="WZ219" s="28"/>
      <c r="XA219" s="28"/>
      <c r="XB219" s="28"/>
      <c r="XC219" s="28"/>
      <c r="XD219" s="28"/>
      <c r="XE219" s="28"/>
      <c r="XF219" s="28"/>
      <c r="XG219" s="28"/>
      <c r="XH219" s="28"/>
      <c r="XI219" s="28"/>
      <c r="XJ219" s="28"/>
      <c r="XK219" s="28"/>
      <c r="XL219" s="28"/>
      <c r="XM219" s="28"/>
      <c r="XN219" s="28"/>
      <c r="XO219" s="28"/>
      <c r="XP219" s="28"/>
      <c r="XQ219" s="28"/>
      <c r="XR219" s="28"/>
      <c r="XS219" s="28"/>
      <c r="XT219" s="28"/>
      <c r="XU219" s="28"/>
      <c r="XV219" s="28"/>
      <c r="XW219" s="28"/>
      <c r="XX219" s="28"/>
      <c r="XY219" s="28"/>
      <c r="XZ219" s="28"/>
      <c r="YA219" s="28"/>
      <c r="YB219" s="28"/>
      <c r="YC219" s="28"/>
      <c r="YD219" s="28"/>
      <c r="YE219" s="28"/>
      <c r="YF219" s="28"/>
      <c r="YG219" s="28"/>
      <c r="YH219" s="28"/>
      <c r="YI219" s="28"/>
      <c r="YJ219" s="28"/>
      <c r="YK219" s="28"/>
      <c r="YL219" s="28"/>
      <c r="YM219" s="28"/>
      <c r="YN219" s="28"/>
      <c r="YO219" s="28"/>
      <c r="YP219" s="28"/>
      <c r="YQ219" s="28"/>
      <c r="YR219" s="28"/>
      <c r="YS219" s="28"/>
      <c r="YT219" s="28"/>
      <c r="YU219" s="28"/>
      <c r="YV219" s="28"/>
      <c r="YW219" s="28"/>
      <c r="YX219" s="28"/>
      <c r="YY219" s="28"/>
      <c r="YZ219" s="28"/>
      <c r="ZA219" s="28"/>
      <c r="ZB219" s="28"/>
      <c r="ZC219" s="28"/>
      <c r="ZD219" s="28"/>
      <c r="ZE219" s="28"/>
      <c r="ZF219" s="28"/>
      <c r="ZG219" s="28"/>
      <c r="ZH219" s="28"/>
      <c r="ZI219" s="28"/>
      <c r="ZJ219" s="28"/>
      <c r="ZK219" s="28"/>
      <c r="ZL219" s="28"/>
      <c r="ZM219" s="28"/>
      <c r="ZN219" s="28"/>
      <c r="ZO219" s="28"/>
      <c r="ZP219" s="28"/>
      <c r="ZQ219" s="28"/>
      <c r="ZR219" s="28"/>
      <c r="ZS219" s="28"/>
      <c r="ZT219" s="28"/>
      <c r="ZU219" s="28"/>
      <c r="ZV219" s="28"/>
      <c r="ZW219" s="28"/>
      <c r="ZX219" s="28"/>
      <c r="ZY219" s="28"/>
      <c r="ZZ219" s="28"/>
      <c r="AAA219" s="28"/>
      <c r="AAB219" s="28"/>
      <c r="AAC219" s="28"/>
      <c r="AAD219" s="28"/>
      <c r="AAE219" s="28"/>
      <c r="AAF219" s="28"/>
      <c r="AAG219" s="28"/>
      <c r="AAH219" s="28"/>
      <c r="AAI219" s="28"/>
      <c r="AAJ219" s="28"/>
      <c r="AAK219" s="28"/>
      <c r="AAL219" s="28"/>
      <c r="AAM219" s="28"/>
      <c r="AAN219" s="28"/>
      <c r="AAO219" s="28"/>
      <c r="AAP219" s="28"/>
      <c r="AAQ219" s="28"/>
      <c r="AAR219" s="28"/>
      <c r="AAS219" s="28"/>
      <c r="AAT219" s="28"/>
      <c r="AAU219" s="28"/>
      <c r="AAV219" s="28"/>
      <c r="AAW219" s="28"/>
      <c r="AAX219" s="28"/>
      <c r="AAY219" s="28"/>
      <c r="AAZ219" s="28"/>
      <c r="ABA219" s="28"/>
      <c r="ABB219" s="28"/>
      <c r="ABC219" s="28"/>
      <c r="ABD219" s="28"/>
      <c r="ABE219" s="28"/>
      <c r="ABF219" s="28"/>
      <c r="ABG219" s="28"/>
      <c r="ABH219" s="28"/>
      <c r="ABI219" s="28"/>
      <c r="ABJ219" s="28"/>
      <c r="ABK219" s="28"/>
      <c r="ABL219" s="28"/>
      <c r="ABM219" s="28"/>
      <c r="ABN219" s="28"/>
      <c r="ABO219" s="28"/>
      <c r="ABP219" s="28"/>
      <c r="ABQ219" s="28"/>
      <c r="ABR219" s="28"/>
      <c r="ABS219" s="28"/>
      <c r="ABT219" s="28"/>
      <c r="ABU219" s="28"/>
      <c r="ABV219" s="28"/>
      <c r="ABW219" s="28"/>
      <c r="ABX219" s="28"/>
      <c r="ABY219" s="28"/>
      <c r="ABZ219" s="28"/>
      <c r="ACA219" s="28"/>
      <c r="ACB219" s="28"/>
      <c r="ACC219" s="28"/>
      <c r="ACD219" s="28"/>
      <c r="ACE219" s="28"/>
      <c r="ACF219" s="28"/>
      <c r="ACG219" s="28"/>
      <c r="ACH219" s="28"/>
      <c r="ACI219" s="28"/>
      <c r="ACJ219" s="28"/>
      <c r="ACK219" s="28"/>
      <c r="ACL219" s="28"/>
      <c r="ACM219" s="28"/>
      <c r="ACN219" s="28"/>
      <c r="ACO219" s="28"/>
      <c r="ACP219" s="28"/>
      <c r="ACQ219" s="28"/>
      <c r="ACR219" s="28"/>
      <c r="ACS219" s="28"/>
      <c r="ACT219" s="28"/>
      <c r="ACU219" s="28"/>
      <c r="ACV219" s="28"/>
      <c r="ACW219" s="28"/>
      <c r="ACX219" s="28"/>
      <c r="ACY219" s="28"/>
      <c r="ACZ219" s="28"/>
      <c r="ADA219" s="28"/>
      <c r="ADB219" s="28"/>
      <c r="ADC219" s="28"/>
      <c r="ADD219" s="28"/>
      <c r="ADE219" s="28"/>
      <c r="ADF219" s="28"/>
      <c r="ADG219" s="28"/>
      <c r="ADH219" s="28"/>
      <c r="ADI219" s="28"/>
      <c r="ADJ219" s="28"/>
      <c r="ADK219" s="28"/>
      <c r="ADL219" s="28"/>
      <c r="ADM219" s="28"/>
      <c r="ADN219" s="28"/>
      <c r="ADO219" s="28"/>
      <c r="ADP219" s="28"/>
      <c r="ADQ219" s="28"/>
      <c r="ADR219" s="28"/>
      <c r="ADS219" s="28"/>
      <c r="ADT219" s="28"/>
      <c r="ADU219" s="28"/>
      <c r="ADV219" s="28"/>
      <c r="ADW219" s="28"/>
      <c r="ADX219" s="28"/>
      <c r="ADY219" s="28"/>
      <c r="ADZ219" s="28"/>
      <c r="AEA219" s="28"/>
      <c r="AEB219" s="28"/>
      <c r="AEC219" s="28"/>
      <c r="AED219" s="28"/>
      <c r="AEE219" s="28"/>
      <c r="AEF219" s="28"/>
      <c r="AEG219" s="28"/>
      <c r="AEH219" s="28"/>
      <c r="AEI219" s="28"/>
      <c r="AEJ219" s="28"/>
      <c r="AEK219" s="28"/>
      <c r="AEL219" s="28"/>
      <c r="AEM219" s="28"/>
      <c r="AEN219" s="28"/>
      <c r="AEO219" s="28"/>
      <c r="AEP219" s="28"/>
      <c r="AEQ219" s="28"/>
      <c r="AER219" s="28"/>
      <c r="AES219" s="28"/>
      <c r="AET219" s="28"/>
      <c r="AEU219" s="28"/>
      <c r="AEV219" s="28"/>
      <c r="AEW219" s="28"/>
      <c r="AEX219" s="28"/>
      <c r="AEY219" s="28"/>
      <c r="AEZ219" s="28"/>
      <c r="AFA219" s="28"/>
      <c r="AFB219" s="28"/>
      <c r="AFC219" s="28"/>
      <c r="AFD219" s="28"/>
      <c r="AFE219" s="28"/>
      <c r="AFF219" s="28"/>
      <c r="AFG219" s="28"/>
      <c r="AFH219" s="28"/>
      <c r="AFI219" s="28"/>
      <c r="AFJ219" s="28"/>
      <c r="AFK219" s="28"/>
      <c r="AFL219" s="28"/>
      <c r="AFM219" s="28"/>
      <c r="AFN219" s="28"/>
      <c r="AFO219" s="28"/>
    </row>
    <row r="220" spans="1:847" ht="31.05" customHeight="1">
      <c r="A220" s="457"/>
      <c r="B220" s="44"/>
      <c r="C220" s="472" t="s">
        <v>106</v>
      </c>
      <c r="D220" s="349"/>
      <c r="E220" s="473" t="b">
        <v>0</v>
      </c>
      <c r="F220" s="461">
        <f t="shared" si="79"/>
        <v>0</v>
      </c>
      <c r="G220" s="461">
        <f t="shared" si="80"/>
        <v>0</v>
      </c>
      <c r="H220" s="44" t="s">
        <v>453</v>
      </c>
      <c r="I220" s="560">
        <v>100</v>
      </c>
      <c r="J220" s="462" t="s">
        <v>334</v>
      </c>
      <c r="K220" s="463">
        <f>+$AA220</f>
        <v>0</v>
      </c>
      <c r="L220" s="464" t="str">
        <f t="shared" si="76"/>
        <v/>
      </c>
      <c r="M220" s="337">
        <v>72.64</v>
      </c>
      <c r="N220" s="256" t="s">
        <v>138</v>
      </c>
      <c r="O220" s="256">
        <f>G220*0.01905*M220</f>
        <v>0</v>
      </c>
      <c r="P220" s="331" t="s">
        <v>184</v>
      </c>
      <c r="Q220" s="256"/>
      <c r="R220" s="256"/>
      <c r="S220" s="256"/>
      <c r="T220" s="256"/>
      <c r="U220" s="256"/>
      <c r="V220" s="256"/>
      <c r="W220" s="256"/>
      <c r="X220" s="256"/>
      <c r="Y220" s="256">
        <f t="shared" si="81"/>
        <v>0</v>
      </c>
      <c r="Z220" s="256"/>
      <c r="AA220" s="313">
        <f>Y220-Z220</f>
        <v>0</v>
      </c>
    </row>
    <row r="221" spans="1:847" ht="31.05" customHeight="1">
      <c r="A221" s="450"/>
      <c r="B221" s="35"/>
      <c r="C221" s="474" t="s">
        <v>354</v>
      </c>
      <c r="D221" s="350"/>
      <c r="E221" s="452" t="b">
        <v>0</v>
      </c>
      <c r="F221" s="453">
        <f t="shared" si="79"/>
        <v>0</v>
      </c>
      <c r="G221" s="453">
        <f t="shared" si="80"/>
        <v>0</v>
      </c>
      <c r="H221" s="35" t="s">
        <v>453</v>
      </c>
      <c r="I221" s="560">
        <v>100</v>
      </c>
      <c r="J221" s="455" t="s">
        <v>334</v>
      </c>
      <c r="K221" s="456">
        <f>+$AA221</f>
        <v>0</v>
      </c>
      <c r="L221" s="422" t="str">
        <f t="shared" si="76"/>
        <v/>
      </c>
      <c r="M221" s="335">
        <v>72.64</v>
      </c>
      <c r="N221" s="246" t="s">
        <v>138</v>
      </c>
      <c r="O221" s="246">
        <f>G221*0.01905*M221</f>
        <v>0</v>
      </c>
      <c r="P221" s="333" t="s">
        <v>184</v>
      </c>
      <c r="Q221" s="246"/>
      <c r="R221" s="246"/>
      <c r="S221" s="246"/>
      <c r="T221" s="246"/>
      <c r="U221" s="246"/>
      <c r="V221" s="246"/>
      <c r="W221" s="246"/>
      <c r="X221" s="246"/>
      <c r="Y221" s="256">
        <f t="shared" si="81"/>
        <v>0</v>
      </c>
      <c r="Z221" s="246">
        <f>G221*0.01905*434*0.5*3.67</f>
        <v>0</v>
      </c>
      <c r="AA221" s="334">
        <f>Y221-Z221</f>
        <v>0</v>
      </c>
    </row>
    <row r="222" spans="1:847" ht="31.05" customHeight="1">
      <c r="A222" s="457"/>
      <c r="B222" s="44"/>
      <c r="C222" s="472"/>
      <c r="D222" s="44"/>
      <c r="E222" s="536"/>
      <c r="F222" s="496"/>
      <c r="G222" s="461"/>
      <c r="H222" s="44"/>
      <c r="I222" s="44"/>
      <c r="J222" s="468"/>
      <c r="K222" s="637"/>
      <c r="L222" s="639"/>
    </row>
    <row r="223" spans="1:847" ht="31.05" customHeight="1">
      <c r="A223" s="446"/>
      <c r="B223" s="447" t="s">
        <v>107</v>
      </c>
      <c r="C223" s="40"/>
      <c r="D223" s="40"/>
      <c r="E223" s="40"/>
      <c r="F223" s="40"/>
      <c r="G223" s="40"/>
      <c r="H223" s="40"/>
      <c r="I223" s="40"/>
      <c r="J223" s="40"/>
      <c r="K223" s="40"/>
      <c r="L223" s="449"/>
    </row>
    <row r="224" spans="1:847" ht="31.05" customHeight="1">
      <c r="A224" s="437"/>
      <c r="B224" s="354"/>
      <c r="C224" s="480" t="s">
        <v>108</v>
      </c>
      <c r="D224" s="350"/>
      <c r="E224" s="481" t="b">
        <v>0</v>
      </c>
      <c r="F224" s="453">
        <f>$I$12*$I224/100</f>
        <v>0</v>
      </c>
      <c r="G224" s="453">
        <f>$G$12*$I224/100</f>
        <v>0</v>
      </c>
      <c r="H224" s="354" t="s">
        <v>453</v>
      </c>
      <c r="I224" s="560">
        <v>100</v>
      </c>
      <c r="J224" s="467" t="s">
        <v>334</v>
      </c>
      <c r="K224" s="514">
        <f t="shared" ref="K224:K234" si="82">+$AA224</f>
        <v>0</v>
      </c>
      <c r="L224" s="422" t="str">
        <f t="shared" ref="L224:L234" si="83">IF($E224,K224,"")</f>
        <v/>
      </c>
      <c r="M224" s="618">
        <v>9.77</v>
      </c>
      <c r="N224" s="262" t="s">
        <v>212</v>
      </c>
      <c r="O224" s="262">
        <f>G224*M224</f>
        <v>0</v>
      </c>
      <c r="P224" s="312" t="s">
        <v>241</v>
      </c>
      <c r="Q224" s="262"/>
      <c r="R224" s="262"/>
      <c r="S224" s="262"/>
      <c r="T224" s="262"/>
      <c r="U224" s="262"/>
      <c r="V224" s="262"/>
      <c r="W224" s="262"/>
      <c r="X224" s="262"/>
      <c r="Y224" s="256">
        <f t="shared" ref="Y224:Y233" si="84">AVERAGE(O224,S224,W224)</f>
        <v>0</v>
      </c>
      <c r="Z224" s="262"/>
      <c r="AA224" s="262">
        <f>Y224-Z224</f>
        <v>0</v>
      </c>
    </row>
    <row r="225" spans="1:27" ht="31.05" customHeight="1">
      <c r="A225" s="457"/>
      <c r="B225" s="44"/>
      <c r="C225" s="472" t="s">
        <v>109</v>
      </c>
      <c r="D225" s="349"/>
      <c r="E225" s="473" t="b">
        <v>0</v>
      </c>
      <c r="F225" s="461">
        <f>$I$12*$I225/100</f>
        <v>0</v>
      </c>
      <c r="G225" s="461">
        <f>$G$12*$I225/100</f>
        <v>0</v>
      </c>
      <c r="H225" s="44" t="s">
        <v>453</v>
      </c>
      <c r="I225" s="560">
        <v>100</v>
      </c>
      <c r="J225" s="468" t="s">
        <v>334</v>
      </c>
      <c r="K225" s="463">
        <f t="shared" si="82"/>
        <v>0</v>
      </c>
      <c r="L225" s="464" t="str">
        <f t="shared" si="83"/>
        <v/>
      </c>
      <c r="M225" s="337">
        <v>9.5</v>
      </c>
      <c r="N225" s="256" t="s">
        <v>212</v>
      </c>
      <c r="O225" s="256">
        <f>G225*M225</f>
        <v>0</v>
      </c>
      <c r="P225" s="331" t="s">
        <v>242</v>
      </c>
      <c r="Q225" s="256">
        <v>12.2</v>
      </c>
      <c r="R225" s="256" t="s">
        <v>212</v>
      </c>
      <c r="S225" s="256">
        <f>G225*Q225</f>
        <v>0</v>
      </c>
      <c r="T225" s="249" t="s">
        <v>243</v>
      </c>
      <c r="U225" s="256"/>
      <c r="V225" s="256"/>
      <c r="W225" s="256"/>
      <c r="X225" s="256"/>
      <c r="Y225" s="256">
        <f t="shared" si="84"/>
        <v>0</v>
      </c>
      <c r="Z225" s="256"/>
      <c r="AA225" s="256">
        <f>Y225-Z225</f>
        <v>0</v>
      </c>
    </row>
    <row r="226" spans="1:27" ht="31.05" customHeight="1">
      <c r="A226" s="437"/>
      <c r="B226" s="354"/>
      <c r="C226" s="480" t="s">
        <v>310</v>
      </c>
      <c r="D226" s="482"/>
      <c r="E226" s="481" t="b">
        <v>0</v>
      </c>
      <c r="F226" s="453">
        <f t="shared" ref="F226:F234" si="85">$I$12*$I226/100</f>
        <v>0</v>
      </c>
      <c r="G226" s="453">
        <f t="shared" ref="G226:G234" si="86">$G$12*$I226/100</f>
        <v>0</v>
      </c>
      <c r="H226" s="354" t="s">
        <v>453</v>
      </c>
      <c r="I226" s="560">
        <v>100</v>
      </c>
      <c r="J226" s="467" t="s">
        <v>334</v>
      </c>
      <c r="K226" s="514">
        <f t="shared" si="82"/>
        <v>0</v>
      </c>
      <c r="L226" s="422" t="str">
        <f t="shared" si="83"/>
        <v/>
      </c>
      <c r="M226" s="337">
        <v>72.64</v>
      </c>
      <c r="N226" s="256" t="s">
        <v>138</v>
      </c>
      <c r="O226" s="256">
        <f>G226*0.01905*M226</f>
        <v>0</v>
      </c>
      <c r="P226" s="331" t="s">
        <v>184</v>
      </c>
      <c r="Q226" s="259">
        <v>74.02</v>
      </c>
      <c r="R226" s="259" t="s">
        <v>138</v>
      </c>
      <c r="S226" s="259">
        <f>G226*0.01905*Q226</f>
        <v>0</v>
      </c>
      <c r="T226" s="259" t="s">
        <v>379</v>
      </c>
      <c r="U226" s="259">
        <v>70.97</v>
      </c>
      <c r="V226" s="259" t="s">
        <v>138</v>
      </c>
      <c r="W226" s="259">
        <f>G226*0.01905*U226</f>
        <v>0</v>
      </c>
      <c r="X226" s="259" t="s">
        <v>380</v>
      </c>
      <c r="Y226" s="256">
        <f t="shared" si="84"/>
        <v>0</v>
      </c>
      <c r="Z226" s="262"/>
      <c r="AA226" s="262">
        <f>Y226-Z226</f>
        <v>0</v>
      </c>
    </row>
    <row r="227" spans="1:27" ht="31.05" customHeight="1">
      <c r="A227" s="457"/>
      <c r="B227" s="44"/>
      <c r="C227" s="472" t="s">
        <v>354</v>
      </c>
      <c r="D227" s="349"/>
      <c r="E227" s="473" t="b">
        <v>0</v>
      </c>
      <c r="F227" s="461">
        <f t="shared" si="85"/>
        <v>0</v>
      </c>
      <c r="G227" s="461">
        <f t="shared" si="86"/>
        <v>0</v>
      </c>
      <c r="H227" s="44" t="s">
        <v>453</v>
      </c>
      <c r="I227" s="560">
        <v>100</v>
      </c>
      <c r="J227" s="468" t="s">
        <v>334</v>
      </c>
      <c r="K227" s="463">
        <f t="shared" si="82"/>
        <v>0</v>
      </c>
      <c r="L227" s="464" t="str">
        <f t="shared" si="83"/>
        <v/>
      </c>
      <c r="M227" s="337">
        <v>72.64</v>
      </c>
      <c r="N227" s="256" t="s">
        <v>138</v>
      </c>
      <c r="O227" s="256">
        <f>G227*0.01905*M227</f>
        <v>0</v>
      </c>
      <c r="P227" s="331" t="s">
        <v>184</v>
      </c>
      <c r="Q227" s="259">
        <v>74.02</v>
      </c>
      <c r="R227" s="259" t="s">
        <v>138</v>
      </c>
      <c r="S227" s="259">
        <f>G227*0.01905*Q227</f>
        <v>0</v>
      </c>
      <c r="T227" s="259" t="s">
        <v>379</v>
      </c>
      <c r="U227" s="259">
        <v>70.97</v>
      </c>
      <c r="V227" s="259" t="s">
        <v>138</v>
      </c>
      <c r="W227" s="259">
        <f>G227*0.01905*U227</f>
        <v>0</v>
      </c>
      <c r="X227" s="259" t="s">
        <v>380</v>
      </c>
      <c r="Y227" s="256">
        <f t="shared" si="84"/>
        <v>0</v>
      </c>
      <c r="Z227" s="256">
        <f>G227*0.01905*434*0.5*3.67</f>
        <v>0</v>
      </c>
      <c r="AA227" s="313">
        <f>Y227-Z227</f>
        <v>0</v>
      </c>
    </row>
    <row r="228" spans="1:27" ht="31.05" customHeight="1">
      <c r="A228" s="450"/>
      <c r="B228" s="35"/>
      <c r="C228" s="474" t="s">
        <v>308</v>
      </c>
      <c r="D228" s="350"/>
      <c r="E228" s="452" t="b">
        <v>0</v>
      </c>
      <c r="F228" s="453">
        <f t="shared" si="85"/>
        <v>0</v>
      </c>
      <c r="G228" s="453">
        <f t="shared" si="86"/>
        <v>0</v>
      </c>
      <c r="H228" s="354" t="s">
        <v>453</v>
      </c>
      <c r="I228" s="560">
        <v>100</v>
      </c>
      <c r="J228" s="455" t="s">
        <v>334</v>
      </c>
      <c r="K228" s="456">
        <f t="shared" si="82"/>
        <v>0</v>
      </c>
      <c r="L228" s="422" t="str">
        <f t="shared" si="83"/>
        <v/>
      </c>
      <c r="M228" s="335">
        <v>68.16</v>
      </c>
      <c r="N228" s="246" t="s">
        <v>138</v>
      </c>
      <c r="O228" s="246">
        <f>G228*0.01905*M228</f>
        <v>0</v>
      </c>
      <c r="P228" s="315" t="s">
        <v>244</v>
      </c>
      <c r="Q228" s="335"/>
      <c r="R228" s="246"/>
      <c r="S228" s="246"/>
      <c r="T228" s="246"/>
      <c r="U228" s="246"/>
      <c r="V228" s="246"/>
      <c r="W228" s="246"/>
      <c r="X228" s="246"/>
      <c r="Y228" s="256">
        <f t="shared" si="84"/>
        <v>0</v>
      </c>
      <c r="Z228" s="246"/>
      <c r="AA228" s="246">
        <f>Y228</f>
        <v>0</v>
      </c>
    </row>
    <row r="229" spans="1:27" ht="31.05" customHeight="1">
      <c r="A229" s="457"/>
      <c r="B229" s="44"/>
      <c r="C229" s="472" t="s">
        <v>355</v>
      </c>
      <c r="D229" s="349"/>
      <c r="E229" s="473" t="b">
        <v>0</v>
      </c>
      <c r="F229" s="461">
        <f t="shared" si="85"/>
        <v>0</v>
      </c>
      <c r="G229" s="461">
        <f t="shared" si="86"/>
        <v>0</v>
      </c>
      <c r="H229" s="44" t="s">
        <v>453</v>
      </c>
      <c r="I229" s="560">
        <v>100</v>
      </c>
      <c r="J229" s="468" t="s">
        <v>334</v>
      </c>
      <c r="K229" s="463">
        <f t="shared" si="82"/>
        <v>0</v>
      </c>
      <c r="L229" s="464" t="str">
        <f t="shared" si="83"/>
        <v/>
      </c>
      <c r="M229" s="337">
        <v>68.16</v>
      </c>
      <c r="N229" s="256" t="s">
        <v>138</v>
      </c>
      <c r="O229" s="256">
        <f>G229*0.01905*M229</f>
        <v>0</v>
      </c>
      <c r="P229" s="336" t="s">
        <v>244</v>
      </c>
      <c r="Q229" s="337"/>
      <c r="R229" s="256"/>
      <c r="S229" s="256"/>
      <c r="T229" s="256"/>
      <c r="U229" s="256"/>
      <c r="V229" s="256"/>
      <c r="W229" s="256"/>
      <c r="X229" s="256"/>
      <c r="Y229" s="256">
        <f t="shared" si="84"/>
        <v>0</v>
      </c>
      <c r="Z229" s="256">
        <f>G229*11.02*0.5*3.67</f>
        <v>0</v>
      </c>
      <c r="AA229" s="256">
        <f>Y229-Z229</f>
        <v>0</v>
      </c>
    </row>
    <row r="230" spans="1:27" ht="31.05" customHeight="1">
      <c r="A230" s="450"/>
      <c r="B230" s="35"/>
      <c r="C230" s="474" t="s">
        <v>110</v>
      </c>
      <c r="D230" s="350"/>
      <c r="E230" s="452" t="b">
        <v>0</v>
      </c>
      <c r="F230" s="453">
        <f t="shared" si="85"/>
        <v>0</v>
      </c>
      <c r="G230" s="453">
        <f t="shared" si="86"/>
        <v>0</v>
      </c>
      <c r="H230" s="354" t="s">
        <v>453</v>
      </c>
      <c r="I230" s="560">
        <v>100</v>
      </c>
      <c r="J230" s="455" t="s">
        <v>334</v>
      </c>
      <c r="K230" s="456">
        <f t="shared" si="82"/>
        <v>0</v>
      </c>
      <c r="L230" s="422" t="str">
        <f t="shared" si="83"/>
        <v/>
      </c>
      <c r="M230" s="335">
        <v>-1.7</v>
      </c>
      <c r="N230" s="246" t="s">
        <v>212</v>
      </c>
      <c r="O230" s="246">
        <f>G230*M230</f>
        <v>0</v>
      </c>
      <c r="P230" s="333" t="s">
        <v>245</v>
      </c>
      <c r="Q230" s="335"/>
      <c r="R230" s="246"/>
      <c r="S230" s="246"/>
      <c r="T230" s="246"/>
      <c r="U230" s="246"/>
      <c r="V230" s="246"/>
      <c r="W230" s="246"/>
      <c r="X230" s="246"/>
      <c r="Y230" s="256">
        <f t="shared" si="84"/>
        <v>0</v>
      </c>
      <c r="Z230" s="246"/>
      <c r="AA230" s="246">
        <f>Y230</f>
        <v>0</v>
      </c>
    </row>
    <row r="231" spans="1:27" ht="31.05" customHeight="1">
      <c r="A231" s="457"/>
      <c r="B231" s="44"/>
      <c r="C231" s="472" t="s">
        <v>111</v>
      </c>
      <c r="D231" s="349"/>
      <c r="E231" s="473" t="b">
        <v>0</v>
      </c>
      <c r="F231" s="461">
        <f t="shared" si="85"/>
        <v>0</v>
      </c>
      <c r="G231" s="461">
        <f t="shared" si="86"/>
        <v>0</v>
      </c>
      <c r="H231" s="44" t="s">
        <v>453</v>
      </c>
      <c r="I231" s="560">
        <v>100</v>
      </c>
      <c r="J231" s="468" t="s">
        <v>334</v>
      </c>
      <c r="K231" s="463">
        <f t="shared" si="82"/>
        <v>0</v>
      </c>
      <c r="L231" s="464" t="str">
        <f t="shared" si="83"/>
        <v/>
      </c>
      <c r="M231" s="621">
        <v>4.34</v>
      </c>
      <c r="N231" s="286" t="s">
        <v>212</v>
      </c>
      <c r="O231" s="286">
        <f>G231*M231</f>
        <v>0</v>
      </c>
      <c r="P231" s="286" t="s">
        <v>246</v>
      </c>
      <c r="Q231" s="286">
        <v>6.16</v>
      </c>
      <c r="R231" s="286" t="s">
        <v>212</v>
      </c>
      <c r="S231" s="286">
        <f>G231*Q231</f>
        <v>0</v>
      </c>
      <c r="T231" s="286" t="s">
        <v>247</v>
      </c>
      <c r="U231" s="286">
        <v>2.95</v>
      </c>
      <c r="V231" s="286" t="s">
        <v>212</v>
      </c>
      <c r="W231" s="286">
        <f>G231*U231</f>
        <v>0</v>
      </c>
      <c r="X231" s="286" t="s">
        <v>251</v>
      </c>
      <c r="Y231" s="256">
        <f t="shared" si="84"/>
        <v>0</v>
      </c>
      <c r="Z231" s="256">
        <f>G231*3*0.73*0.4*3.67</f>
        <v>0</v>
      </c>
      <c r="AA231" s="256">
        <f>Y231-Z231</f>
        <v>0</v>
      </c>
    </row>
    <row r="232" spans="1:27" ht="31.05" customHeight="1">
      <c r="A232" s="450"/>
      <c r="B232" s="35"/>
      <c r="C232" s="474" t="s">
        <v>112</v>
      </c>
      <c r="D232" s="350"/>
      <c r="E232" s="452" t="b">
        <v>0</v>
      </c>
      <c r="F232" s="453">
        <f t="shared" si="85"/>
        <v>0</v>
      </c>
      <c r="G232" s="453">
        <f t="shared" si="86"/>
        <v>0</v>
      </c>
      <c r="H232" s="354" t="s">
        <v>453</v>
      </c>
      <c r="I232" s="560">
        <v>100</v>
      </c>
      <c r="J232" s="455" t="s">
        <v>334</v>
      </c>
      <c r="K232" s="456">
        <f t="shared" si="82"/>
        <v>0</v>
      </c>
      <c r="L232" s="422" t="str">
        <f t="shared" si="83"/>
        <v/>
      </c>
      <c r="M232" s="622">
        <v>13.14</v>
      </c>
      <c r="N232" s="338" t="s">
        <v>212</v>
      </c>
      <c r="O232" s="338">
        <f>G232*M232</f>
        <v>0</v>
      </c>
      <c r="P232" s="338" t="s">
        <v>252</v>
      </c>
      <c r="Q232" s="335"/>
      <c r="R232" s="246"/>
      <c r="S232" s="246"/>
      <c r="T232" s="246"/>
      <c r="U232" s="246"/>
      <c r="V232" s="246"/>
      <c r="W232" s="246"/>
      <c r="X232" s="246"/>
      <c r="Y232" s="256">
        <f t="shared" si="84"/>
        <v>0</v>
      </c>
      <c r="Z232" s="246"/>
      <c r="AA232" s="246">
        <f>Y232-Z232</f>
        <v>0</v>
      </c>
    </row>
    <row r="233" spans="1:27" ht="31.05" customHeight="1">
      <c r="A233" s="457"/>
      <c r="B233" s="44"/>
      <c r="C233" s="472" t="s">
        <v>113</v>
      </c>
      <c r="D233" s="349"/>
      <c r="E233" s="473" t="b">
        <v>0</v>
      </c>
      <c r="F233" s="461">
        <f t="shared" si="85"/>
        <v>0</v>
      </c>
      <c r="G233" s="461">
        <f t="shared" si="86"/>
        <v>0</v>
      </c>
      <c r="H233" s="44" t="s">
        <v>453</v>
      </c>
      <c r="I233" s="560">
        <v>100</v>
      </c>
      <c r="J233" s="468" t="s">
        <v>334</v>
      </c>
      <c r="K233" s="463">
        <f t="shared" si="82"/>
        <v>0</v>
      </c>
      <c r="L233" s="464" t="str">
        <f t="shared" si="83"/>
        <v/>
      </c>
      <c r="M233" s="337">
        <v>14.4</v>
      </c>
      <c r="N233" s="256" t="s">
        <v>212</v>
      </c>
      <c r="O233" s="256">
        <f>G233*M233</f>
        <v>0</v>
      </c>
      <c r="P233" s="331" t="s">
        <v>253</v>
      </c>
      <c r="Q233" s="256"/>
      <c r="R233" s="256"/>
      <c r="S233" s="256"/>
      <c r="T233" s="256"/>
      <c r="U233" s="256"/>
      <c r="V233" s="256"/>
      <c r="W233" s="256"/>
      <c r="X233" s="256"/>
      <c r="Y233" s="256">
        <f t="shared" si="84"/>
        <v>0</v>
      </c>
      <c r="Z233" s="256"/>
      <c r="AA233" s="256">
        <f>Y233-Z233</f>
        <v>0</v>
      </c>
    </row>
    <row r="234" spans="1:27" ht="31.05" customHeight="1">
      <c r="A234" s="450"/>
      <c r="B234" s="35"/>
      <c r="C234" s="474" t="s">
        <v>307</v>
      </c>
      <c r="D234" s="350"/>
      <c r="E234" s="452" t="b">
        <v>0</v>
      </c>
      <c r="F234" s="453">
        <f t="shared" si="85"/>
        <v>0</v>
      </c>
      <c r="G234" s="453">
        <f t="shared" si="86"/>
        <v>0</v>
      </c>
      <c r="H234" s="354" t="s">
        <v>453</v>
      </c>
      <c r="I234" s="560">
        <v>100</v>
      </c>
      <c r="J234" s="455" t="s">
        <v>334</v>
      </c>
      <c r="K234" s="456">
        <f t="shared" si="82"/>
        <v>0</v>
      </c>
      <c r="L234" s="422" t="str">
        <f t="shared" si="83"/>
        <v/>
      </c>
      <c r="M234" s="335">
        <v>262.5</v>
      </c>
      <c r="N234" s="246" t="s">
        <v>138</v>
      </c>
      <c r="O234" s="246">
        <f>G234*0.01905*0.2*M234</f>
        <v>0</v>
      </c>
      <c r="P234" s="338" t="s">
        <v>295</v>
      </c>
      <c r="Q234" s="246">
        <v>9.173</v>
      </c>
      <c r="R234" s="246" t="s">
        <v>297</v>
      </c>
      <c r="S234" s="246">
        <f>G234*0.01905*Q234</f>
        <v>0</v>
      </c>
      <c r="T234" s="339" t="s">
        <v>296</v>
      </c>
      <c r="U234" s="246"/>
      <c r="V234" s="246"/>
      <c r="W234" s="246"/>
      <c r="X234" s="246"/>
      <c r="Y234" s="298">
        <f>O234+S234</f>
        <v>0</v>
      </c>
      <c r="Z234" s="246"/>
      <c r="AA234" s="246">
        <f>Y234-Z234</f>
        <v>0</v>
      </c>
    </row>
    <row r="235" spans="1:27" ht="31.05" customHeight="1">
      <c r="A235" s="457"/>
      <c r="B235" s="44"/>
      <c r="C235" s="472"/>
      <c r="D235" s="44"/>
      <c r="E235" s="496"/>
      <c r="F235" s="496"/>
      <c r="G235" s="461"/>
      <c r="H235" s="44"/>
      <c r="I235" s="44"/>
      <c r="J235" s="468"/>
      <c r="K235" s="637"/>
      <c r="L235" s="638"/>
    </row>
    <row r="236" spans="1:27" ht="31.05" customHeight="1">
      <c r="A236" s="446"/>
      <c r="B236" s="447" t="s">
        <v>418</v>
      </c>
      <c r="C236" s="40"/>
      <c r="D236" s="40"/>
      <c r="E236" s="40"/>
      <c r="F236" s="40"/>
      <c r="G236" s="40"/>
      <c r="H236" s="40"/>
      <c r="I236" s="40"/>
      <c r="J236" s="40"/>
      <c r="K236" s="40"/>
      <c r="L236" s="449"/>
    </row>
    <row r="237" spans="1:27" ht="31.05" customHeight="1">
      <c r="A237" s="437"/>
      <c r="B237" s="354"/>
      <c r="C237" s="480" t="s">
        <v>239</v>
      </c>
      <c r="D237" s="350"/>
      <c r="E237" s="481" t="b">
        <v>0</v>
      </c>
      <c r="F237" s="453">
        <f>$I$14*$I237/100</f>
        <v>0</v>
      </c>
      <c r="G237" s="453">
        <f>$G$14*$I237/100</f>
        <v>0</v>
      </c>
      <c r="H237" s="354" t="s">
        <v>453</v>
      </c>
      <c r="I237" s="560">
        <v>100</v>
      </c>
      <c r="J237" s="467" t="s">
        <v>334</v>
      </c>
      <c r="K237" s="514">
        <f t="shared" ref="K237:K247" si="87">+$AA237</f>
        <v>0</v>
      </c>
      <c r="L237" s="422" t="str">
        <f t="shared" ref="L237:L247" si="88">IF($E237,K237,"")</f>
        <v/>
      </c>
      <c r="M237" s="618">
        <v>9.77</v>
      </c>
      <c r="N237" s="262" t="s">
        <v>212</v>
      </c>
      <c r="O237" s="262">
        <f>G237*M237</f>
        <v>0</v>
      </c>
      <c r="P237" s="312" t="s">
        <v>241</v>
      </c>
      <c r="Q237" s="262"/>
      <c r="R237" s="262"/>
      <c r="S237" s="262"/>
      <c r="T237" s="262"/>
      <c r="U237" s="262"/>
      <c r="V237" s="262"/>
      <c r="W237" s="262"/>
      <c r="X237" s="262"/>
      <c r="Y237" s="256">
        <f t="shared" ref="Y237:Y246" si="89">AVERAGE(O237,S237,W237)</f>
        <v>0</v>
      </c>
      <c r="Z237" s="262"/>
      <c r="AA237" s="262">
        <f>Y237-Z237</f>
        <v>0</v>
      </c>
    </row>
    <row r="238" spans="1:27" ht="31.05" customHeight="1">
      <c r="A238" s="457"/>
      <c r="B238" s="44"/>
      <c r="C238" s="472" t="s">
        <v>240</v>
      </c>
      <c r="D238" s="349"/>
      <c r="E238" s="473" t="b">
        <v>0</v>
      </c>
      <c r="F238" s="461">
        <f>$I$14*$I238/100</f>
        <v>0</v>
      </c>
      <c r="G238" s="461">
        <f>$G$14*$I238/100</f>
        <v>0</v>
      </c>
      <c r="H238" s="44" t="s">
        <v>453</v>
      </c>
      <c r="I238" s="560">
        <v>100</v>
      </c>
      <c r="J238" s="462" t="s">
        <v>334</v>
      </c>
      <c r="K238" s="463">
        <f t="shared" si="87"/>
        <v>0</v>
      </c>
      <c r="L238" s="464" t="str">
        <f t="shared" si="88"/>
        <v/>
      </c>
      <c r="M238" s="337">
        <v>9.5</v>
      </c>
      <c r="N238" s="256" t="s">
        <v>212</v>
      </c>
      <c r="O238" s="256">
        <f>G238*M238</f>
        <v>0</v>
      </c>
      <c r="P238" s="331" t="s">
        <v>242</v>
      </c>
      <c r="Q238" s="256">
        <v>12.2</v>
      </c>
      <c r="R238" s="256" t="s">
        <v>212</v>
      </c>
      <c r="S238" s="256">
        <f>G238*Q238</f>
        <v>0</v>
      </c>
      <c r="T238" s="249" t="s">
        <v>243</v>
      </c>
      <c r="U238" s="256"/>
      <c r="V238" s="256"/>
      <c r="W238" s="256"/>
      <c r="X238" s="256"/>
      <c r="Y238" s="256">
        <f t="shared" si="89"/>
        <v>0</v>
      </c>
      <c r="Z238" s="256"/>
      <c r="AA238" s="256">
        <f>Y238-Z238</f>
        <v>0</v>
      </c>
    </row>
    <row r="239" spans="1:27" ht="31.05" customHeight="1">
      <c r="A239" s="437"/>
      <c r="B239" s="354"/>
      <c r="C239" s="480" t="s">
        <v>309</v>
      </c>
      <c r="D239" s="482"/>
      <c r="E239" s="481" t="b">
        <v>0</v>
      </c>
      <c r="F239" s="453">
        <f t="shared" ref="F239:F247" si="90">$I$14*$I239/100</f>
        <v>0</v>
      </c>
      <c r="G239" s="453">
        <f t="shared" ref="G239:G247" si="91">$G$14*$I239/100</f>
        <v>0</v>
      </c>
      <c r="H239" s="354" t="s">
        <v>453</v>
      </c>
      <c r="I239" s="560">
        <v>100</v>
      </c>
      <c r="J239" s="467" t="s">
        <v>334</v>
      </c>
      <c r="K239" s="514">
        <f t="shared" si="87"/>
        <v>0</v>
      </c>
      <c r="L239" s="422" t="str">
        <f t="shared" si="88"/>
        <v/>
      </c>
      <c r="M239" s="337">
        <v>72.64</v>
      </c>
      <c r="N239" s="256" t="s">
        <v>138</v>
      </c>
      <c r="O239" s="256">
        <f>G239*0.01905*M239</f>
        <v>0</v>
      </c>
      <c r="P239" s="331" t="s">
        <v>184</v>
      </c>
      <c r="Q239" s="259">
        <v>74.02</v>
      </c>
      <c r="R239" s="259" t="s">
        <v>138</v>
      </c>
      <c r="S239" s="259">
        <f>G239*0.01905*Q239</f>
        <v>0</v>
      </c>
      <c r="T239" s="259" t="s">
        <v>379</v>
      </c>
      <c r="U239" s="259">
        <v>70.97</v>
      </c>
      <c r="V239" s="259" t="s">
        <v>138</v>
      </c>
      <c r="W239" s="259">
        <f>G239*0.01905*U239</f>
        <v>0</v>
      </c>
      <c r="X239" s="259" t="s">
        <v>380</v>
      </c>
      <c r="Y239" s="256">
        <f t="shared" si="89"/>
        <v>0</v>
      </c>
      <c r="Z239" s="262"/>
      <c r="AA239" s="262">
        <f>Y239-Z239</f>
        <v>0</v>
      </c>
    </row>
    <row r="240" spans="1:27" ht="31.05" customHeight="1">
      <c r="A240" s="457"/>
      <c r="B240" s="44"/>
      <c r="C240" s="472" t="s">
        <v>354</v>
      </c>
      <c r="D240" s="349"/>
      <c r="E240" s="473" t="b">
        <v>0</v>
      </c>
      <c r="F240" s="461">
        <f t="shared" si="90"/>
        <v>0</v>
      </c>
      <c r="G240" s="461">
        <f t="shared" si="91"/>
        <v>0</v>
      </c>
      <c r="H240" s="44" t="s">
        <v>453</v>
      </c>
      <c r="I240" s="560">
        <v>100</v>
      </c>
      <c r="J240" s="468" t="s">
        <v>334</v>
      </c>
      <c r="K240" s="463">
        <f t="shared" si="87"/>
        <v>0</v>
      </c>
      <c r="L240" s="464" t="str">
        <f t="shared" si="88"/>
        <v/>
      </c>
      <c r="M240" s="337">
        <v>72.64</v>
      </c>
      <c r="N240" s="256" t="s">
        <v>138</v>
      </c>
      <c r="O240" s="256">
        <f>G240*0.01905*M240</f>
        <v>0</v>
      </c>
      <c r="P240" s="331" t="s">
        <v>184</v>
      </c>
      <c r="Q240" s="259">
        <v>74.02</v>
      </c>
      <c r="R240" s="259" t="s">
        <v>138</v>
      </c>
      <c r="S240" s="259">
        <f>G240*0.01905*Q240</f>
        <v>0</v>
      </c>
      <c r="T240" s="259" t="s">
        <v>379</v>
      </c>
      <c r="U240" s="259">
        <v>70.97</v>
      </c>
      <c r="V240" s="259" t="s">
        <v>138</v>
      </c>
      <c r="W240" s="259">
        <f>G240*0.01905*U240</f>
        <v>0</v>
      </c>
      <c r="X240" s="259" t="s">
        <v>380</v>
      </c>
      <c r="Y240" s="256">
        <f t="shared" si="89"/>
        <v>0</v>
      </c>
      <c r="Z240" s="256">
        <f>G240*0.01905*434*0.5*3.67</f>
        <v>0</v>
      </c>
      <c r="AA240" s="313">
        <f>Y240-Z240</f>
        <v>0</v>
      </c>
    </row>
    <row r="241" spans="1:27" ht="31.05" customHeight="1">
      <c r="A241" s="450"/>
      <c r="B241" s="35"/>
      <c r="C241" s="474" t="s">
        <v>308</v>
      </c>
      <c r="D241" s="350"/>
      <c r="E241" s="452" t="b">
        <v>0</v>
      </c>
      <c r="F241" s="453">
        <f t="shared" si="90"/>
        <v>0</v>
      </c>
      <c r="G241" s="453">
        <f t="shared" si="91"/>
        <v>0</v>
      </c>
      <c r="H241" s="354" t="s">
        <v>453</v>
      </c>
      <c r="I241" s="560">
        <v>100</v>
      </c>
      <c r="J241" s="455" t="s">
        <v>334</v>
      </c>
      <c r="K241" s="456">
        <f t="shared" si="87"/>
        <v>0</v>
      </c>
      <c r="L241" s="422" t="str">
        <f t="shared" si="88"/>
        <v/>
      </c>
      <c r="M241" s="335">
        <v>68.16</v>
      </c>
      <c r="N241" s="246" t="s">
        <v>138</v>
      </c>
      <c r="O241" s="246">
        <f>G241*0.01905*M241</f>
        <v>0</v>
      </c>
      <c r="P241" s="315" t="s">
        <v>244</v>
      </c>
      <c r="Q241" s="335"/>
      <c r="R241" s="246"/>
      <c r="S241" s="246"/>
      <c r="T241" s="246"/>
      <c r="U241" s="246"/>
      <c r="V241" s="246"/>
      <c r="W241" s="246"/>
      <c r="X241" s="246"/>
      <c r="Y241" s="256">
        <f t="shared" si="89"/>
        <v>0</v>
      </c>
      <c r="Z241" s="246"/>
      <c r="AA241" s="246">
        <f>Y241</f>
        <v>0</v>
      </c>
    </row>
    <row r="242" spans="1:27" ht="31.05" customHeight="1">
      <c r="A242" s="457"/>
      <c r="B242" s="44"/>
      <c r="C242" s="472" t="s">
        <v>355</v>
      </c>
      <c r="D242" s="349"/>
      <c r="E242" s="473" t="b">
        <v>0</v>
      </c>
      <c r="F242" s="461">
        <f t="shared" si="90"/>
        <v>0</v>
      </c>
      <c r="G242" s="461">
        <f t="shared" si="91"/>
        <v>0</v>
      </c>
      <c r="H242" s="44" t="s">
        <v>453</v>
      </c>
      <c r="I242" s="560">
        <v>100</v>
      </c>
      <c r="J242" s="468" t="s">
        <v>334</v>
      </c>
      <c r="K242" s="463">
        <f t="shared" si="87"/>
        <v>0</v>
      </c>
      <c r="L242" s="464" t="str">
        <f t="shared" si="88"/>
        <v/>
      </c>
      <c r="M242" s="337">
        <v>68.16</v>
      </c>
      <c r="N242" s="256" t="s">
        <v>138</v>
      </c>
      <c r="O242" s="256">
        <f>G242*0.01905*M242</f>
        <v>0</v>
      </c>
      <c r="P242" s="336" t="s">
        <v>244</v>
      </c>
      <c r="Q242" s="337"/>
      <c r="R242" s="256"/>
      <c r="S242" s="256"/>
      <c r="T242" s="256"/>
      <c r="U242" s="256"/>
      <c r="V242" s="256"/>
      <c r="W242" s="256"/>
      <c r="X242" s="256"/>
      <c r="Y242" s="256">
        <f t="shared" si="89"/>
        <v>0</v>
      </c>
      <c r="Z242" s="256">
        <f>G242*11.02*0.5*3.67</f>
        <v>0</v>
      </c>
      <c r="AA242" s="256">
        <f>Y242-Z242</f>
        <v>0</v>
      </c>
    </row>
    <row r="243" spans="1:27" ht="31.05" customHeight="1">
      <c r="A243" s="450"/>
      <c r="B243" s="35"/>
      <c r="C243" s="474" t="s">
        <v>110</v>
      </c>
      <c r="D243" s="350"/>
      <c r="E243" s="452" t="b">
        <v>0</v>
      </c>
      <c r="F243" s="453">
        <f t="shared" si="90"/>
        <v>0</v>
      </c>
      <c r="G243" s="453">
        <f t="shared" si="91"/>
        <v>0</v>
      </c>
      <c r="H243" s="354" t="s">
        <v>453</v>
      </c>
      <c r="I243" s="560">
        <v>100</v>
      </c>
      <c r="J243" s="455" t="s">
        <v>334</v>
      </c>
      <c r="K243" s="456">
        <f t="shared" si="87"/>
        <v>0</v>
      </c>
      <c r="L243" s="422" t="str">
        <f t="shared" si="88"/>
        <v/>
      </c>
      <c r="M243" s="335">
        <v>-1.7</v>
      </c>
      <c r="N243" s="246" t="s">
        <v>212</v>
      </c>
      <c r="O243" s="246">
        <f>G243*M243</f>
        <v>0</v>
      </c>
      <c r="P243" s="333" t="s">
        <v>245</v>
      </c>
      <c r="Q243" s="335"/>
      <c r="R243" s="246"/>
      <c r="S243" s="246"/>
      <c r="T243" s="246"/>
      <c r="U243" s="246"/>
      <c r="V243" s="246"/>
      <c r="W243" s="246"/>
      <c r="X243" s="246"/>
      <c r="Y243" s="256">
        <f t="shared" si="89"/>
        <v>0</v>
      </c>
      <c r="Z243" s="246"/>
      <c r="AA243" s="246">
        <f>Y243</f>
        <v>0</v>
      </c>
    </row>
    <row r="244" spans="1:27" ht="31.05" customHeight="1">
      <c r="A244" s="457"/>
      <c r="B244" s="44"/>
      <c r="C244" s="472" t="s">
        <v>250</v>
      </c>
      <c r="D244" s="349"/>
      <c r="E244" s="473" t="b">
        <v>0</v>
      </c>
      <c r="F244" s="461">
        <f t="shared" si="90"/>
        <v>0</v>
      </c>
      <c r="G244" s="461">
        <f t="shared" si="91"/>
        <v>0</v>
      </c>
      <c r="H244" s="44" t="s">
        <v>453</v>
      </c>
      <c r="I244" s="560">
        <v>100</v>
      </c>
      <c r="J244" s="468" t="s">
        <v>334</v>
      </c>
      <c r="K244" s="463">
        <f t="shared" si="87"/>
        <v>0</v>
      </c>
      <c r="L244" s="464" t="str">
        <f t="shared" si="88"/>
        <v/>
      </c>
      <c r="M244" s="621">
        <v>4.34</v>
      </c>
      <c r="N244" s="286" t="s">
        <v>212</v>
      </c>
      <c r="O244" s="286">
        <f>G244*M244</f>
        <v>0</v>
      </c>
      <c r="P244" s="286" t="s">
        <v>246</v>
      </c>
      <c r="Q244" s="286">
        <v>6.16</v>
      </c>
      <c r="R244" s="286" t="s">
        <v>212</v>
      </c>
      <c r="S244" s="286">
        <f>G244*Q244</f>
        <v>0</v>
      </c>
      <c r="T244" s="286" t="s">
        <v>247</v>
      </c>
      <c r="U244" s="286">
        <v>2.95</v>
      </c>
      <c r="V244" s="286" t="s">
        <v>212</v>
      </c>
      <c r="W244" s="286">
        <f>G244*U244</f>
        <v>0</v>
      </c>
      <c r="X244" s="286" t="s">
        <v>251</v>
      </c>
      <c r="Y244" s="256">
        <f t="shared" si="89"/>
        <v>0</v>
      </c>
      <c r="Z244" s="256">
        <f>G244*3*0.73*0.4*3.67</f>
        <v>0</v>
      </c>
      <c r="AA244" s="256">
        <f>Y244-Z244</f>
        <v>0</v>
      </c>
    </row>
    <row r="245" spans="1:27" ht="31.05" customHeight="1">
      <c r="A245" s="450"/>
      <c r="B245" s="35"/>
      <c r="C245" s="474" t="s">
        <v>249</v>
      </c>
      <c r="D245" s="350"/>
      <c r="E245" s="452" t="b">
        <v>0</v>
      </c>
      <c r="F245" s="453">
        <f t="shared" si="90"/>
        <v>0</v>
      </c>
      <c r="G245" s="453">
        <f t="shared" si="91"/>
        <v>0</v>
      </c>
      <c r="H245" s="354" t="s">
        <v>453</v>
      </c>
      <c r="I245" s="560">
        <v>100</v>
      </c>
      <c r="J245" s="455" t="s">
        <v>334</v>
      </c>
      <c r="K245" s="456">
        <f t="shared" si="87"/>
        <v>0</v>
      </c>
      <c r="L245" s="422" t="str">
        <f t="shared" si="88"/>
        <v/>
      </c>
      <c r="M245" s="622">
        <v>13.14</v>
      </c>
      <c r="N245" s="338" t="s">
        <v>212</v>
      </c>
      <c r="O245" s="338">
        <f>G245*M245</f>
        <v>0</v>
      </c>
      <c r="P245" s="338" t="s">
        <v>252</v>
      </c>
      <c r="Q245" s="335"/>
      <c r="R245" s="246"/>
      <c r="S245" s="246"/>
      <c r="T245" s="246"/>
      <c r="U245" s="246"/>
      <c r="V245" s="246"/>
      <c r="W245" s="246"/>
      <c r="X245" s="246"/>
      <c r="Y245" s="256">
        <f t="shared" si="89"/>
        <v>0</v>
      </c>
      <c r="Z245" s="246"/>
      <c r="AA245" s="246">
        <f>Y245-Z245</f>
        <v>0</v>
      </c>
    </row>
    <row r="246" spans="1:27" ht="31.05" customHeight="1">
      <c r="A246" s="457"/>
      <c r="B246" s="44"/>
      <c r="C246" s="472" t="s">
        <v>113</v>
      </c>
      <c r="D246" s="349"/>
      <c r="E246" s="473" t="b">
        <v>0</v>
      </c>
      <c r="F246" s="461">
        <f t="shared" si="90"/>
        <v>0</v>
      </c>
      <c r="G246" s="461">
        <f t="shared" si="91"/>
        <v>0</v>
      </c>
      <c r="H246" s="44" t="s">
        <v>453</v>
      </c>
      <c r="I246" s="560">
        <v>100</v>
      </c>
      <c r="J246" s="468" t="s">
        <v>334</v>
      </c>
      <c r="K246" s="463">
        <f t="shared" si="87"/>
        <v>0</v>
      </c>
      <c r="L246" s="464" t="str">
        <f t="shared" si="88"/>
        <v/>
      </c>
      <c r="M246" s="337">
        <v>14.4</v>
      </c>
      <c r="N246" s="256" t="s">
        <v>212</v>
      </c>
      <c r="O246" s="256">
        <f>G246*M246</f>
        <v>0</v>
      </c>
      <c r="P246" s="331" t="s">
        <v>253</v>
      </c>
      <c r="Q246" s="256"/>
      <c r="R246" s="256"/>
      <c r="S246" s="256"/>
      <c r="T246" s="256"/>
      <c r="U246" s="256"/>
      <c r="V246" s="256"/>
      <c r="W246" s="256"/>
      <c r="X246" s="256"/>
      <c r="Y246" s="256">
        <f t="shared" si="89"/>
        <v>0</v>
      </c>
      <c r="Z246" s="256"/>
      <c r="AA246" s="256">
        <f>Y246-Z246</f>
        <v>0</v>
      </c>
    </row>
    <row r="247" spans="1:27" ht="31.05" customHeight="1">
      <c r="A247" s="450"/>
      <c r="B247" s="35"/>
      <c r="C247" s="474" t="s">
        <v>307</v>
      </c>
      <c r="D247" s="350"/>
      <c r="E247" s="452" t="b">
        <v>0</v>
      </c>
      <c r="F247" s="453">
        <f t="shared" si="90"/>
        <v>0</v>
      </c>
      <c r="G247" s="453">
        <f t="shared" si="91"/>
        <v>0</v>
      </c>
      <c r="H247" s="354" t="s">
        <v>453</v>
      </c>
      <c r="I247" s="560">
        <v>100</v>
      </c>
      <c r="J247" s="455" t="s">
        <v>334</v>
      </c>
      <c r="K247" s="456">
        <f t="shared" si="87"/>
        <v>0</v>
      </c>
      <c r="L247" s="422" t="str">
        <f t="shared" si="88"/>
        <v/>
      </c>
      <c r="M247" s="335">
        <v>262.5</v>
      </c>
      <c r="N247" s="246" t="s">
        <v>138</v>
      </c>
      <c r="O247" s="246">
        <f>G247*0.01905*0.2*M247</f>
        <v>0</v>
      </c>
      <c r="P247" s="338" t="s">
        <v>295</v>
      </c>
      <c r="Q247" s="246">
        <v>9.173</v>
      </c>
      <c r="R247" s="246" t="s">
        <v>297</v>
      </c>
      <c r="S247" s="246">
        <f>G247*0.01905*Q247</f>
        <v>0</v>
      </c>
      <c r="T247" s="339" t="s">
        <v>296</v>
      </c>
      <c r="U247" s="246"/>
      <c r="V247" s="246"/>
      <c r="W247" s="246"/>
      <c r="X247" s="246"/>
      <c r="Y247" s="298">
        <f>O247+S247</f>
        <v>0</v>
      </c>
      <c r="Z247" s="246"/>
      <c r="AA247" s="246">
        <f>Y247-Z247</f>
        <v>0</v>
      </c>
    </row>
    <row r="248" spans="1:27" ht="31.05" customHeight="1">
      <c r="A248" s="457"/>
      <c r="B248" s="44"/>
      <c r="C248" s="472"/>
      <c r="D248" s="44"/>
      <c r="E248" s="496"/>
      <c r="F248" s="496"/>
      <c r="G248" s="461"/>
      <c r="H248" s="44"/>
      <c r="I248" s="44"/>
      <c r="J248" s="468"/>
      <c r="K248" s="637"/>
      <c r="L248" s="638"/>
    </row>
    <row r="249" spans="1:27" ht="31.05" customHeight="1">
      <c r="A249" s="446"/>
      <c r="B249" s="447" t="s">
        <v>419</v>
      </c>
      <c r="C249" s="40"/>
      <c r="D249" s="40"/>
      <c r="E249" s="40"/>
      <c r="F249" s="40"/>
      <c r="G249" s="40"/>
      <c r="H249" s="40"/>
      <c r="I249" s="40"/>
      <c r="J249" s="40"/>
      <c r="K249" s="40"/>
      <c r="L249" s="449"/>
    </row>
    <row r="250" spans="1:27" ht="31.05" customHeight="1">
      <c r="A250" s="437"/>
      <c r="B250" s="354"/>
      <c r="C250" s="480" t="s">
        <v>108</v>
      </c>
      <c r="D250" s="350"/>
      <c r="E250" s="481" t="b">
        <v>0</v>
      </c>
      <c r="F250" s="453">
        <f>$I$16*$I250/100</f>
        <v>0</v>
      </c>
      <c r="G250" s="453">
        <f>$G$16*$I250/100</f>
        <v>0</v>
      </c>
      <c r="H250" s="354" t="s">
        <v>453</v>
      </c>
      <c r="I250" s="560">
        <v>100</v>
      </c>
      <c r="J250" s="467" t="s">
        <v>334</v>
      </c>
      <c r="K250" s="514">
        <f t="shared" ref="K250:K286" si="92">+$AA250</f>
        <v>0</v>
      </c>
      <c r="L250" s="422" t="str">
        <f t="shared" ref="L250:L260" si="93">IF($E250,K250,"")</f>
        <v/>
      </c>
      <c r="M250" s="618">
        <v>9.77</v>
      </c>
      <c r="N250" s="262" t="s">
        <v>212</v>
      </c>
      <c r="O250" s="262">
        <f>G250*M250</f>
        <v>0</v>
      </c>
      <c r="P250" s="312" t="s">
        <v>241</v>
      </c>
      <c r="Q250" s="262"/>
      <c r="R250" s="262"/>
      <c r="S250" s="262"/>
      <c r="T250" s="262"/>
      <c r="U250" s="262"/>
      <c r="V250" s="262"/>
      <c r="W250" s="262"/>
      <c r="X250" s="262"/>
      <c r="Y250" s="256">
        <f t="shared" ref="Y250:Y259" si="94">AVERAGE(O250,S250,W250)</f>
        <v>0</v>
      </c>
      <c r="Z250" s="262"/>
      <c r="AA250" s="262">
        <f>Y250-Z250</f>
        <v>0</v>
      </c>
    </row>
    <row r="251" spans="1:27" ht="31.05" customHeight="1">
      <c r="A251" s="457"/>
      <c r="B251" s="44"/>
      <c r="C251" s="472" t="s">
        <v>240</v>
      </c>
      <c r="D251" s="349"/>
      <c r="E251" s="473" t="b">
        <v>0</v>
      </c>
      <c r="F251" s="461">
        <f>$I$16*$I251/100</f>
        <v>0</v>
      </c>
      <c r="G251" s="461">
        <f>$G$16*$I251/100</f>
        <v>0</v>
      </c>
      <c r="H251" s="44" t="s">
        <v>453</v>
      </c>
      <c r="I251" s="560">
        <v>100</v>
      </c>
      <c r="J251" s="462" t="s">
        <v>334</v>
      </c>
      <c r="K251" s="463">
        <f t="shared" si="92"/>
        <v>0</v>
      </c>
      <c r="L251" s="464" t="str">
        <f t="shared" si="93"/>
        <v/>
      </c>
      <c r="M251" s="337">
        <v>9.5</v>
      </c>
      <c r="N251" s="256" t="s">
        <v>212</v>
      </c>
      <c r="O251" s="256">
        <f>G251*M251</f>
        <v>0</v>
      </c>
      <c r="P251" s="331" t="s">
        <v>242</v>
      </c>
      <c r="Q251" s="256">
        <v>12.2</v>
      </c>
      <c r="R251" s="256" t="s">
        <v>212</v>
      </c>
      <c r="S251" s="256">
        <f>G251*Q251</f>
        <v>0</v>
      </c>
      <c r="T251" s="249" t="s">
        <v>243</v>
      </c>
      <c r="U251" s="256"/>
      <c r="V251" s="256"/>
      <c r="W251" s="256"/>
      <c r="X251" s="256"/>
      <c r="Y251" s="256">
        <f t="shared" si="94"/>
        <v>0</v>
      </c>
      <c r="Z251" s="256"/>
      <c r="AA251" s="256">
        <f>Y251-Z251</f>
        <v>0</v>
      </c>
    </row>
    <row r="252" spans="1:27" ht="31.05" customHeight="1">
      <c r="A252" s="437"/>
      <c r="B252" s="354"/>
      <c r="C252" s="480" t="s">
        <v>309</v>
      </c>
      <c r="D252" s="482"/>
      <c r="E252" s="481" t="b">
        <v>0</v>
      </c>
      <c r="F252" s="453">
        <f t="shared" ref="F252:F260" si="95">$I$16*$I252/100</f>
        <v>0</v>
      </c>
      <c r="G252" s="453">
        <f t="shared" ref="G252:G260" si="96">$G$16*$I252/100</f>
        <v>0</v>
      </c>
      <c r="H252" s="354" t="s">
        <v>453</v>
      </c>
      <c r="I252" s="560">
        <v>100</v>
      </c>
      <c r="J252" s="467" t="s">
        <v>334</v>
      </c>
      <c r="K252" s="514">
        <f t="shared" si="92"/>
        <v>0</v>
      </c>
      <c r="L252" s="422" t="str">
        <f t="shared" si="93"/>
        <v/>
      </c>
      <c r="M252" s="337">
        <v>72.64</v>
      </c>
      <c r="N252" s="256" t="s">
        <v>138</v>
      </c>
      <c r="O252" s="256">
        <f>G252*0.01905*M252</f>
        <v>0</v>
      </c>
      <c r="P252" s="331" t="s">
        <v>184</v>
      </c>
      <c r="Q252" s="259">
        <v>74.02</v>
      </c>
      <c r="R252" s="259" t="s">
        <v>138</v>
      </c>
      <c r="S252" s="259">
        <f>G252*0.01905*Q252</f>
        <v>0</v>
      </c>
      <c r="T252" s="259" t="s">
        <v>379</v>
      </c>
      <c r="U252" s="259">
        <v>70.97</v>
      </c>
      <c r="V252" s="259" t="s">
        <v>138</v>
      </c>
      <c r="W252" s="259">
        <f>G252*0.01905*U252</f>
        <v>0</v>
      </c>
      <c r="X252" s="259" t="s">
        <v>380</v>
      </c>
      <c r="Y252" s="256">
        <f t="shared" si="94"/>
        <v>0</v>
      </c>
      <c r="Z252" s="262"/>
      <c r="AA252" s="262">
        <f>Y252-Z252</f>
        <v>0</v>
      </c>
    </row>
    <row r="253" spans="1:27" ht="31.05" customHeight="1">
      <c r="A253" s="457"/>
      <c r="B253" s="44"/>
      <c r="C253" s="472" t="s">
        <v>354</v>
      </c>
      <c r="D253" s="349"/>
      <c r="E253" s="473" t="b">
        <v>0</v>
      </c>
      <c r="F253" s="461">
        <f t="shared" si="95"/>
        <v>0</v>
      </c>
      <c r="G253" s="461">
        <f t="shared" si="96"/>
        <v>0</v>
      </c>
      <c r="H253" s="44" t="s">
        <v>453</v>
      </c>
      <c r="I253" s="560">
        <v>100</v>
      </c>
      <c r="J253" s="468" t="s">
        <v>334</v>
      </c>
      <c r="K253" s="463">
        <f t="shared" si="92"/>
        <v>0</v>
      </c>
      <c r="L253" s="464" t="str">
        <f t="shared" si="93"/>
        <v/>
      </c>
      <c r="M253" s="337">
        <v>72.64</v>
      </c>
      <c r="N253" s="256" t="s">
        <v>138</v>
      </c>
      <c r="O253" s="256">
        <f>G253*0.01905*M253</f>
        <v>0</v>
      </c>
      <c r="P253" s="331" t="s">
        <v>184</v>
      </c>
      <c r="Q253" s="259">
        <v>74.02</v>
      </c>
      <c r="R253" s="259" t="s">
        <v>138</v>
      </c>
      <c r="S253" s="259">
        <f>G253*0.01905*Q253</f>
        <v>0</v>
      </c>
      <c r="T253" s="259" t="s">
        <v>379</v>
      </c>
      <c r="U253" s="259">
        <v>70.97</v>
      </c>
      <c r="V253" s="259" t="s">
        <v>138</v>
      </c>
      <c r="W253" s="259">
        <f>G253*0.01905*U253</f>
        <v>0</v>
      </c>
      <c r="X253" s="259" t="s">
        <v>380</v>
      </c>
      <c r="Y253" s="256">
        <f t="shared" si="94"/>
        <v>0</v>
      </c>
      <c r="Z253" s="256">
        <f>G253*0.01905*434*0.5*3.67</f>
        <v>0</v>
      </c>
      <c r="AA253" s="313">
        <f>Y253-Z253</f>
        <v>0</v>
      </c>
    </row>
    <row r="254" spans="1:27" ht="31.05" customHeight="1">
      <c r="A254" s="450"/>
      <c r="B254" s="35"/>
      <c r="C254" s="474" t="s">
        <v>308</v>
      </c>
      <c r="D254" s="350"/>
      <c r="E254" s="452" t="b">
        <v>0</v>
      </c>
      <c r="F254" s="453">
        <f t="shared" si="95"/>
        <v>0</v>
      </c>
      <c r="G254" s="453">
        <f t="shared" si="96"/>
        <v>0</v>
      </c>
      <c r="H254" s="354" t="s">
        <v>453</v>
      </c>
      <c r="I254" s="560">
        <v>100</v>
      </c>
      <c r="J254" s="455" t="s">
        <v>334</v>
      </c>
      <c r="K254" s="456">
        <f t="shared" si="92"/>
        <v>0</v>
      </c>
      <c r="L254" s="422" t="str">
        <f t="shared" si="93"/>
        <v/>
      </c>
      <c r="M254" s="335">
        <v>68.16</v>
      </c>
      <c r="N254" s="246" t="s">
        <v>138</v>
      </c>
      <c r="O254" s="246">
        <f>G254*0.01905*M254</f>
        <v>0</v>
      </c>
      <c r="P254" s="315" t="s">
        <v>244</v>
      </c>
      <c r="Q254" s="335"/>
      <c r="R254" s="246"/>
      <c r="S254" s="246"/>
      <c r="T254" s="246"/>
      <c r="U254" s="246"/>
      <c r="V254" s="246"/>
      <c r="W254" s="246"/>
      <c r="X254" s="246"/>
      <c r="Y254" s="256">
        <f t="shared" si="94"/>
        <v>0</v>
      </c>
      <c r="Z254" s="246"/>
      <c r="AA254" s="246">
        <f>Y254</f>
        <v>0</v>
      </c>
    </row>
    <row r="255" spans="1:27" ht="31.05" customHeight="1">
      <c r="A255" s="457"/>
      <c r="B255" s="44"/>
      <c r="C255" s="472" t="s">
        <v>355</v>
      </c>
      <c r="D255" s="349"/>
      <c r="E255" s="473" t="b">
        <v>0</v>
      </c>
      <c r="F255" s="461">
        <f t="shared" si="95"/>
        <v>0</v>
      </c>
      <c r="G255" s="461">
        <f t="shared" si="96"/>
        <v>0</v>
      </c>
      <c r="H255" s="44" t="s">
        <v>453</v>
      </c>
      <c r="I255" s="560">
        <v>100</v>
      </c>
      <c r="J255" s="468" t="s">
        <v>334</v>
      </c>
      <c r="K255" s="463">
        <f t="shared" si="92"/>
        <v>0</v>
      </c>
      <c r="L255" s="464" t="str">
        <f t="shared" si="93"/>
        <v/>
      </c>
      <c r="M255" s="337">
        <v>68.16</v>
      </c>
      <c r="N255" s="256" t="s">
        <v>138</v>
      </c>
      <c r="O255" s="256">
        <f>G255*0.01905*M255</f>
        <v>0</v>
      </c>
      <c r="P255" s="336" t="s">
        <v>244</v>
      </c>
      <c r="Q255" s="337"/>
      <c r="R255" s="256"/>
      <c r="S255" s="256"/>
      <c r="T255" s="256"/>
      <c r="U255" s="256"/>
      <c r="V255" s="256"/>
      <c r="W255" s="256"/>
      <c r="X255" s="256"/>
      <c r="Y255" s="256">
        <f t="shared" si="94"/>
        <v>0</v>
      </c>
      <c r="Z255" s="256">
        <f>G255*11.02*0.5*3.67</f>
        <v>0</v>
      </c>
      <c r="AA255" s="256">
        <f>Y255-Z255</f>
        <v>0</v>
      </c>
    </row>
    <row r="256" spans="1:27" ht="31.05" customHeight="1">
      <c r="A256" s="450"/>
      <c r="B256" s="35"/>
      <c r="C256" s="474" t="s">
        <v>110</v>
      </c>
      <c r="D256" s="350"/>
      <c r="E256" s="452" t="b">
        <v>0</v>
      </c>
      <c r="F256" s="453">
        <f t="shared" si="95"/>
        <v>0</v>
      </c>
      <c r="G256" s="453">
        <f t="shared" si="96"/>
        <v>0</v>
      </c>
      <c r="H256" s="354" t="s">
        <v>453</v>
      </c>
      <c r="I256" s="560">
        <v>100</v>
      </c>
      <c r="J256" s="455" t="s">
        <v>334</v>
      </c>
      <c r="K256" s="456">
        <f t="shared" si="92"/>
        <v>0</v>
      </c>
      <c r="L256" s="422" t="str">
        <f t="shared" si="93"/>
        <v/>
      </c>
      <c r="M256" s="335">
        <v>-1.7</v>
      </c>
      <c r="N256" s="246" t="s">
        <v>212</v>
      </c>
      <c r="O256" s="246">
        <f>G256*M256</f>
        <v>0</v>
      </c>
      <c r="P256" s="333" t="s">
        <v>245</v>
      </c>
      <c r="Q256" s="335"/>
      <c r="R256" s="246"/>
      <c r="S256" s="246"/>
      <c r="T256" s="246"/>
      <c r="U256" s="246"/>
      <c r="V256" s="246"/>
      <c r="W256" s="246"/>
      <c r="X256" s="246"/>
      <c r="Y256" s="256">
        <f t="shared" si="94"/>
        <v>0</v>
      </c>
      <c r="Z256" s="246"/>
      <c r="AA256" s="246">
        <f>Y256</f>
        <v>0</v>
      </c>
    </row>
    <row r="257" spans="1:847" ht="31.05" customHeight="1">
      <c r="A257" s="457"/>
      <c r="B257" s="44"/>
      <c r="C257" s="472" t="s">
        <v>248</v>
      </c>
      <c r="D257" s="349"/>
      <c r="E257" s="473" t="b">
        <v>0</v>
      </c>
      <c r="F257" s="461">
        <f t="shared" si="95"/>
        <v>0</v>
      </c>
      <c r="G257" s="461">
        <f t="shared" si="96"/>
        <v>0</v>
      </c>
      <c r="H257" s="44" t="s">
        <v>453</v>
      </c>
      <c r="I257" s="560">
        <v>100</v>
      </c>
      <c r="J257" s="468" t="s">
        <v>334</v>
      </c>
      <c r="K257" s="463">
        <f t="shared" si="92"/>
        <v>0</v>
      </c>
      <c r="L257" s="464" t="str">
        <f t="shared" si="93"/>
        <v/>
      </c>
      <c r="M257" s="621">
        <v>4.34</v>
      </c>
      <c r="N257" s="286" t="s">
        <v>212</v>
      </c>
      <c r="O257" s="286">
        <f>G257*M257</f>
        <v>0</v>
      </c>
      <c r="P257" s="286" t="s">
        <v>246</v>
      </c>
      <c r="Q257" s="286">
        <v>6.16</v>
      </c>
      <c r="R257" s="286" t="s">
        <v>212</v>
      </c>
      <c r="S257" s="286">
        <f>G257*Q257</f>
        <v>0</v>
      </c>
      <c r="T257" s="286" t="s">
        <v>247</v>
      </c>
      <c r="U257" s="286">
        <v>2.95</v>
      </c>
      <c r="V257" s="286" t="s">
        <v>212</v>
      </c>
      <c r="W257" s="286">
        <f>G257*U257</f>
        <v>0</v>
      </c>
      <c r="X257" s="286" t="s">
        <v>251</v>
      </c>
      <c r="Y257" s="256">
        <f t="shared" si="94"/>
        <v>0</v>
      </c>
      <c r="Z257" s="256">
        <f>G257*3*0.73*0.4*3.67</f>
        <v>0</v>
      </c>
      <c r="AA257" s="256">
        <f>Y257-Z257</f>
        <v>0</v>
      </c>
    </row>
    <row r="258" spans="1:847" ht="31.05" customHeight="1">
      <c r="A258" s="450"/>
      <c r="B258" s="35"/>
      <c r="C258" s="474" t="s">
        <v>249</v>
      </c>
      <c r="D258" s="350"/>
      <c r="E258" s="452" t="b">
        <v>0</v>
      </c>
      <c r="F258" s="453">
        <f t="shared" si="95"/>
        <v>0</v>
      </c>
      <c r="G258" s="453">
        <f t="shared" si="96"/>
        <v>0</v>
      </c>
      <c r="H258" s="354" t="s">
        <v>453</v>
      </c>
      <c r="I258" s="560">
        <v>100</v>
      </c>
      <c r="J258" s="455" t="s">
        <v>334</v>
      </c>
      <c r="K258" s="456">
        <f t="shared" si="92"/>
        <v>0</v>
      </c>
      <c r="L258" s="422" t="str">
        <f t="shared" si="93"/>
        <v/>
      </c>
      <c r="M258" s="622">
        <v>13.14</v>
      </c>
      <c r="N258" s="338" t="s">
        <v>212</v>
      </c>
      <c r="O258" s="338">
        <f>G258*M258</f>
        <v>0</v>
      </c>
      <c r="P258" s="338" t="s">
        <v>252</v>
      </c>
      <c r="Q258" s="335"/>
      <c r="R258" s="246"/>
      <c r="S258" s="246"/>
      <c r="T258" s="246"/>
      <c r="U258" s="246"/>
      <c r="V258" s="246"/>
      <c r="W258" s="246"/>
      <c r="X258" s="246"/>
      <c r="Y258" s="256">
        <f t="shared" si="94"/>
        <v>0</v>
      </c>
      <c r="Z258" s="246"/>
      <c r="AA258" s="246">
        <f>Y258-Z258</f>
        <v>0</v>
      </c>
    </row>
    <row r="259" spans="1:847" ht="31.05" customHeight="1">
      <c r="A259" s="457"/>
      <c r="B259" s="44"/>
      <c r="C259" s="472" t="s">
        <v>113</v>
      </c>
      <c r="D259" s="349"/>
      <c r="E259" s="473" t="b">
        <v>0</v>
      </c>
      <c r="F259" s="461">
        <f t="shared" si="95"/>
        <v>0</v>
      </c>
      <c r="G259" s="461">
        <f t="shared" si="96"/>
        <v>0</v>
      </c>
      <c r="H259" s="44" t="s">
        <v>453</v>
      </c>
      <c r="I259" s="560">
        <v>100</v>
      </c>
      <c r="J259" s="468" t="s">
        <v>334</v>
      </c>
      <c r="K259" s="463">
        <f t="shared" si="92"/>
        <v>0</v>
      </c>
      <c r="L259" s="464" t="str">
        <f t="shared" si="93"/>
        <v/>
      </c>
      <c r="M259" s="337">
        <v>14.4</v>
      </c>
      <c r="N259" s="256" t="s">
        <v>212</v>
      </c>
      <c r="O259" s="256">
        <f>G259*M259</f>
        <v>0</v>
      </c>
      <c r="P259" s="331" t="s">
        <v>253</v>
      </c>
      <c r="Q259" s="256"/>
      <c r="R259" s="256"/>
      <c r="S259" s="256"/>
      <c r="T259" s="256"/>
      <c r="U259" s="256"/>
      <c r="V259" s="256"/>
      <c r="W259" s="256"/>
      <c r="X259" s="256"/>
      <c r="Y259" s="256">
        <f t="shared" si="94"/>
        <v>0</v>
      </c>
      <c r="Z259" s="256"/>
      <c r="AA259" s="256">
        <f>Y259-Z259</f>
        <v>0</v>
      </c>
    </row>
    <row r="260" spans="1:847" ht="31.05" customHeight="1">
      <c r="A260" s="450"/>
      <c r="B260" s="35"/>
      <c r="C260" s="474" t="s">
        <v>307</v>
      </c>
      <c r="D260" s="350"/>
      <c r="E260" s="452" t="b">
        <v>0</v>
      </c>
      <c r="F260" s="453">
        <f t="shared" si="95"/>
        <v>0</v>
      </c>
      <c r="G260" s="453">
        <f t="shared" si="96"/>
        <v>0</v>
      </c>
      <c r="H260" s="354" t="s">
        <v>453</v>
      </c>
      <c r="I260" s="560">
        <v>100</v>
      </c>
      <c r="J260" s="455" t="s">
        <v>334</v>
      </c>
      <c r="K260" s="456">
        <f t="shared" si="92"/>
        <v>0</v>
      </c>
      <c r="L260" s="422" t="str">
        <f t="shared" si="93"/>
        <v/>
      </c>
      <c r="M260" s="335">
        <v>262.5</v>
      </c>
      <c r="N260" s="246" t="s">
        <v>138</v>
      </c>
      <c r="O260" s="246">
        <f>G260*0.01905*0.2*M260</f>
        <v>0</v>
      </c>
      <c r="P260" s="338" t="s">
        <v>295</v>
      </c>
      <c r="Q260" s="246">
        <v>9.173</v>
      </c>
      <c r="R260" s="246" t="s">
        <v>297</v>
      </c>
      <c r="S260" s="246">
        <f>G260*0.01905*Q260</f>
        <v>0</v>
      </c>
      <c r="T260" s="339" t="s">
        <v>296</v>
      </c>
      <c r="U260" s="246"/>
      <c r="V260" s="246"/>
      <c r="W260" s="246"/>
      <c r="X260" s="246"/>
      <c r="Y260" s="298">
        <f>O260+S260</f>
        <v>0</v>
      </c>
      <c r="Z260" s="246"/>
      <c r="AA260" s="246">
        <f>Y260-Z260</f>
        <v>0</v>
      </c>
    </row>
    <row r="261" spans="1:847" s="6" customFormat="1" ht="31.05" customHeight="1">
      <c r="A261" s="457"/>
      <c r="B261" s="44"/>
      <c r="C261" s="472"/>
      <c r="D261" s="44"/>
      <c r="E261" s="536"/>
      <c r="F261" s="496"/>
      <c r="G261" s="461"/>
      <c r="H261" s="44"/>
      <c r="I261" s="640"/>
      <c r="J261" s="468"/>
      <c r="K261" s="463"/>
      <c r="L261" s="464"/>
      <c r="M261" s="249"/>
      <c r="N261" s="249"/>
      <c r="O261" s="249"/>
      <c r="P261" s="249"/>
      <c r="Q261" s="249"/>
      <c r="R261" s="249"/>
      <c r="S261" s="249"/>
      <c r="T261" s="249"/>
      <c r="U261" s="249"/>
      <c r="V261" s="249"/>
      <c r="W261" s="249"/>
      <c r="X261" s="249"/>
      <c r="Y261" s="249"/>
      <c r="Z261" s="249"/>
      <c r="AA261" s="249"/>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c r="CM261" s="28"/>
      <c r="CN261" s="28"/>
      <c r="CO261" s="28"/>
      <c r="CP261" s="28"/>
      <c r="CQ261" s="28"/>
      <c r="CR261" s="28"/>
      <c r="CS261" s="28"/>
      <c r="CT261" s="28"/>
      <c r="CU261" s="28"/>
      <c r="CV261" s="28"/>
      <c r="CW261" s="28"/>
      <c r="CX261" s="28"/>
      <c r="CY261" s="28"/>
      <c r="CZ261" s="28"/>
      <c r="DA261" s="28"/>
      <c r="DB261" s="28"/>
      <c r="DC261" s="28"/>
      <c r="DD261" s="28"/>
      <c r="DE261" s="28"/>
      <c r="DF261" s="28"/>
      <c r="DG261" s="28"/>
      <c r="DH261" s="28"/>
      <c r="DI261" s="28"/>
      <c r="DJ261" s="28"/>
      <c r="DK261" s="28"/>
      <c r="DL261" s="28"/>
      <c r="DM261" s="28"/>
      <c r="DN261" s="28"/>
      <c r="DO261" s="28"/>
      <c r="DP261" s="28"/>
      <c r="DQ261" s="28"/>
      <c r="DR261" s="28"/>
      <c r="DS261" s="28"/>
      <c r="DT261" s="28"/>
      <c r="DU261" s="28"/>
      <c r="DV261" s="28"/>
      <c r="DW261" s="28"/>
      <c r="DX261" s="28"/>
      <c r="DY261" s="28"/>
      <c r="DZ261" s="28"/>
      <c r="EA261" s="28"/>
      <c r="EB261" s="28"/>
      <c r="EC261" s="28"/>
      <c r="ED261" s="28"/>
      <c r="EE261" s="28"/>
      <c r="EF261" s="28"/>
      <c r="EG261" s="28"/>
      <c r="EH261" s="28"/>
      <c r="EI261" s="28"/>
      <c r="EJ261" s="28"/>
      <c r="EK261" s="28"/>
      <c r="EL261" s="28"/>
      <c r="EM261" s="28"/>
      <c r="EN261" s="28"/>
      <c r="EO261" s="28"/>
      <c r="EP261" s="28"/>
      <c r="EQ261" s="28"/>
      <c r="ER261" s="28"/>
      <c r="ES261" s="28"/>
      <c r="ET261" s="28"/>
      <c r="EU261" s="28"/>
      <c r="EV261" s="28"/>
      <c r="EW261" s="28"/>
      <c r="EX261" s="28"/>
      <c r="EY261" s="28"/>
      <c r="EZ261" s="28"/>
      <c r="FA261" s="28"/>
      <c r="FB261" s="28"/>
      <c r="FC261" s="28"/>
      <c r="FD261" s="28"/>
      <c r="FE261" s="28"/>
      <c r="FF261" s="28"/>
      <c r="FG261" s="28"/>
      <c r="FH261" s="28"/>
      <c r="FI261" s="28"/>
      <c r="FJ261" s="28"/>
      <c r="FK261" s="28"/>
      <c r="FL261" s="28"/>
      <c r="FM261" s="28"/>
      <c r="FN261" s="28"/>
      <c r="FO261" s="28"/>
      <c r="FP261" s="28"/>
      <c r="FQ261" s="28"/>
      <c r="FR261" s="28"/>
      <c r="FS261" s="28"/>
      <c r="FT261" s="28"/>
      <c r="FU261" s="28"/>
      <c r="FV261" s="28"/>
      <c r="FW261" s="28"/>
      <c r="FX261" s="28"/>
      <c r="FY261" s="28"/>
      <c r="FZ261" s="28"/>
      <c r="GA261" s="28"/>
      <c r="GB261" s="28"/>
      <c r="GC261" s="28"/>
      <c r="GD261" s="28"/>
      <c r="GE261" s="28"/>
      <c r="GF261" s="28"/>
      <c r="GG261" s="28"/>
      <c r="GH261" s="28"/>
      <c r="GI261" s="28"/>
      <c r="GJ261" s="28"/>
      <c r="GK261" s="28"/>
      <c r="GL261" s="28"/>
      <c r="GM261" s="28"/>
      <c r="GN261" s="28"/>
      <c r="GO261" s="28"/>
      <c r="GP261" s="28"/>
      <c r="GQ261" s="28"/>
      <c r="GR261" s="28"/>
      <c r="GS261" s="28"/>
      <c r="GT261" s="28"/>
      <c r="GU261" s="28"/>
      <c r="GV261" s="28"/>
      <c r="GW261" s="28"/>
      <c r="GX261" s="28"/>
      <c r="GY261" s="28"/>
      <c r="GZ261" s="28"/>
      <c r="HA261" s="28"/>
      <c r="HB261" s="28"/>
      <c r="HC261" s="28"/>
      <c r="HD261" s="28"/>
      <c r="HE261" s="28"/>
      <c r="HF261" s="28"/>
      <c r="HG261" s="28"/>
      <c r="HH261" s="28"/>
      <c r="HI261" s="28"/>
      <c r="HJ261" s="28"/>
      <c r="HK261" s="28"/>
      <c r="HL261" s="28"/>
      <c r="HM261" s="28"/>
      <c r="HN261" s="28"/>
      <c r="HO261" s="28"/>
      <c r="HP261" s="28"/>
      <c r="HQ261" s="28"/>
      <c r="HR261" s="28"/>
      <c r="HS261" s="28"/>
      <c r="HT261" s="28"/>
      <c r="HU261" s="28"/>
      <c r="HV261" s="28"/>
      <c r="HW261" s="28"/>
      <c r="HX261" s="28"/>
      <c r="HY261" s="28"/>
      <c r="HZ261" s="28"/>
      <c r="IA261" s="28"/>
      <c r="IB261" s="28"/>
      <c r="IC261" s="28"/>
      <c r="ID261" s="28"/>
      <c r="IE261" s="28"/>
      <c r="IF261" s="28"/>
      <c r="IG261" s="28"/>
      <c r="IH261" s="28"/>
      <c r="II261" s="28"/>
      <c r="IJ261" s="28"/>
      <c r="IK261" s="28"/>
      <c r="IL261" s="28"/>
      <c r="IM261" s="28"/>
      <c r="IN261" s="28"/>
      <c r="IO261" s="28"/>
      <c r="IP261" s="28"/>
      <c r="IQ261" s="28"/>
      <c r="IR261" s="28"/>
      <c r="IS261" s="28"/>
      <c r="IT261" s="28"/>
      <c r="IU261" s="28"/>
      <c r="IV261" s="28"/>
      <c r="IW261" s="28"/>
      <c r="IX261" s="28"/>
      <c r="IY261" s="28"/>
      <c r="IZ261" s="28"/>
      <c r="JA261" s="28"/>
      <c r="JB261" s="28"/>
      <c r="JC261" s="28"/>
      <c r="JD261" s="28"/>
      <c r="JE261" s="28"/>
      <c r="JF261" s="28"/>
      <c r="JG261" s="28"/>
      <c r="JH261" s="28"/>
      <c r="JI261" s="28"/>
      <c r="JJ261" s="28"/>
      <c r="JK261" s="28"/>
      <c r="JL261" s="28"/>
      <c r="JM261" s="28"/>
      <c r="JN261" s="28"/>
      <c r="JO261" s="28"/>
      <c r="JP261" s="28"/>
      <c r="JQ261" s="28"/>
      <c r="JR261" s="28"/>
      <c r="JS261" s="28"/>
      <c r="JT261" s="28"/>
      <c r="JU261" s="28"/>
      <c r="JV261" s="28"/>
      <c r="JW261" s="28"/>
      <c r="JX261" s="28"/>
      <c r="JY261" s="28"/>
      <c r="JZ261" s="28"/>
      <c r="KA261" s="28"/>
      <c r="KB261" s="28"/>
      <c r="KC261" s="28"/>
      <c r="KD261" s="28"/>
      <c r="KE261" s="28"/>
      <c r="KF261" s="28"/>
      <c r="KG261" s="28"/>
      <c r="KH261" s="28"/>
      <c r="KI261" s="28"/>
      <c r="KJ261" s="28"/>
      <c r="KK261" s="28"/>
      <c r="KL261" s="28"/>
      <c r="KM261" s="28"/>
      <c r="KN261" s="28"/>
      <c r="KO261" s="28"/>
      <c r="KP261" s="28"/>
      <c r="KQ261" s="28"/>
      <c r="KR261" s="28"/>
      <c r="KS261" s="28"/>
      <c r="KT261" s="28"/>
      <c r="KU261" s="28"/>
      <c r="KV261" s="28"/>
      <c r="KW261" s="28"/>
      <c r="KX261" s="28"/>
      <c r="KY261" s="28"/>
      <c r="KZ261" s="28"/>
      <c r="LA261" s="28"/>
      <c r="LB261" s="28"/>
      <c r="LC261" s="28"/>
      <c r="LD261" s="28"/>
      <c r="LE261" s="28"/>
      <c r="LF261" s="28"/>
      <c r="LG261" s="28"/>
      <c r="LH261" s="28"/>
      <c r="LI261" s="28"/>
      <c r="LJ261" s="28"/>
      <c r="LK261" s="28"/>
      <c r="LL261" s="28"/>
      <c r="LM261" s="28"/>
      <c r="LN261" s="28"/>
      <c r="LO261" s="28"/>
      <c r="LP261" s="28"/>
      <c r="LQ261" s="28"/>
      <c r="LR261" s="28"/>
      <c r="LS261" s="28"/>
      <c r="LT261" s="28"/>
      <c r="LU261" s="28"/>
      <c r="LV261" s="28"/>
      <c r="LW261" s="28"/>
      <c r="LX261" s="28"/>
      <c r="LY261" s="28"/>
      <c r="LZ261" s="28"/>
      <c r="MA261" s="28"/>
      <c r="MB261" s="28"/>
      <c r="MC261" s="28"/>
      <c r="MD261" s="28"/>
      <c r="ME261" s="28"/>
      <c r="MF261" s="28"/>
      <c r="MG261" s="28"/>
      <c r="MH261" s="28"/>
      <c r="MI261" s="28"/>
      <c r="MJ261" s="28"/>
      <c r="MK261" s="28"/>
      <c r="ML261" s="28"/>
      <c r="MM261" s="28"/>
      <c r="MN261" s="28"/>
      <c r="MO261" s="28"/>
      <c r="MP261" s="28"/>
      <c r="MQ261" s="28"/>
      <c r="MR261" s="28"/>
      <c r="MS261" s="28"/>
      <c r="MT261" s="28"/>
      <c r="MU261" s="28"/>
      <c r="MV261" s="28"/>
      <c r="MW261" s="28"/>
      <c r="MX261" s="28"/>
      <c r="MY261" s="28"/>
      <c r="MZ261" s="28"/>
      <c r="NA261" s="28"/>
      <c r="NB261" s="28"/>
      <c r="NC261" s="28"/>
      <c r="ND261" s="28"/>
      <c r="NE261" s="28"/>
      <c r="NF261" s="28"/>
      <c r="NG261" s="28"/>
      <c r="NH261" s="28"/>
      <c r="NI261" s="28"/>
      <c r="NJ261" s="28"/>
      <c r="NK261" s="28"/>
      <c r="NL261" s="28"/>
      <c r="NM261" s="28"/>
      <c r="NN261" s="28"/>
      <c r="NO261" s="28"/>
      <c r="NP261" s="28"/>
      <c r="NQ261" s="28"/>
      <c r="NR261" s="28"/>
      <c r="NS261" s="28"/>
      <c r="NT261" s="28"/>
      <c r="NU261" s="28"/>
      <c r="NV261" s="28"/>
      <c r="NW261" s="28"/>
      <c r="NX261" s="28"/>
      <c r="NY261" s="28"/>
      <c r="NZ261" s="28"/>
      <c r="OA261" s="28"/>
      <c r="OB261" s="28"/>
      <c r="OC261" s="28"/>
      <c r="OD261" s="28"/>
      <c r="OE261" s="28"/>
      <c r="OF261" s="28"/>
      <c r="OG261" s="28"/>
      <c r="OH261" s="28"/>
      <c r="OI261" s="28"/>
      <c r="OJ261" s="28"/>
      <c r="OK261" s="28"/>
      <c r="OL261" s="28"/>
      <c r="OM261" s="28"/>
      <c r="ON261" s="28"/>
      <c r="OO261" s="28"/>
      <c r="OP261" s="28"/>
      <c r="OQ261" s="28"/>
      <c r="OR261" s="28"/>
      <c r="OS261" s="28"/>
      <c r="OT261" s="28"/>
      <c r="OU261" s="28"/>
      <c r="OV261" s="28"/>
      <c r="OW261" s="28"/>
      <c r="OX261" s="28"/>
      <c r="OY261" s="28"/>
      <c r="OZ261" s="28"/>
      <c r="PA261" s="28"/>
      <c r="PB261" s="28"/>
      <c r="PC261" s="28"/>
      <c r="PD261" s="28"/>
      <c r="PE261" s="28"/>
      <c r="PF261" s="28"/>
      <c r="PG261" s="28"/>
      <c r="PH261" s="28"/>
      <c r="PI261" s="28"/>
      <c r="PJ261" s="28"/>
      <c r="PK261" s="28"/>
      <c r="PL261" s="28"/>
      <c r="PM261" s="28"/>
      <c r="PN261" s="28"/>
      <c r="PO261" s="28"/>
      <c r="PP261" s="28"/>
      <c r="PQ261" s="28"/>
      <c r="PR261" s="28"/>
      <c r="PS261" s="28"/>
      <c r="PT261" s="28"/>
      <c r="PU261" s="28"/>
      <c r="PV261" s="28"/>
      <c r="PW261" s="28"/>
      <c r="PX261" s="28"/>
      <c r="PY261" s="28"/>
      <c r="PZ261" s="28"/>
      <c r="QA261" s="28"/>
      <c r="QB261" s="28"/>
      <c r="QC261" s="28"/>
      <c r="QD261" s="28"/>
      <c r="QE261" s="28"/>
      <c r="QF261" s="28"/>
      <c r="QG261" s="28"/>
      <c r="QH261" s="28"/>
      <c r="QI261" s="28"/>
      <c r="QJ261" s="28"/>
      <c r="QK261" s="28"/>
      <c r="QL261" s="28"/>
      <c r="QM261" s="28"/>
      <c r="QN261" s="28"/>
      <c r="QO261" s="28"/>
      <c r="QP261" s="28"/>
      <c r="QQ261" s="28"/>
      <c r="QR261" s="28"/>
      <c r="QS261" s="28"/>
      <c r="QT261" s="28"/>
      <c r="QU261" s="28"/>
      <c r="QV261" s="28"/>
      <c r="QW261" s="28"/>
      <c r="QX261" s="28"/>
      <c r="QY261" s="28"/>
      <c r="QZ261" s="28"/>
      <c r="RA261" s="28"/>
      <c r="RB261" s="28"/>
      <c r="RC261" s="28"/>
      <c r="RD261" s="28"/>
      <c r="RE261" s="28"/>
      <c r="RF261" s="28"/>
      <c r="RG261" s="28"/>
      <c r="RH261" s="28"/>
      <c r="RI261" s="28"/>
      <c r="RJ261" s="28"/>
      <c r="RK261" s="28"/>
      <c r="RL261" s="28"/>
      <c r="RM261" s="28"/>
      <c r="RN261" s="28"/>
      <c r="RO261" s="28"/>
      <c r="RP261" s="28"/>
      <c r="RQ261" s="28"/>
      <c r="RR261" s="28"/>
      <c r="RS261" s="28"/>
      <c r="RT261" s="28"/>
      <c r="RU261" s="28"/>
      <c r="RV261" s="28"/>
      <c r="RW261" s="28"/>
      <c r="RX261" s="28"/>
      <c r="RY261" s="28"/>
      <c r="RZ261" s="28"/>
      <c r="SA261" s="28"/>
      <c r="SB261" s="28"/>
      <c r="SC261" s="28"/>
      <c r="SD261" s="28"/>
      <c r="SE261" s="28"/>
      <c r="SF261" s="28"/>
      <c r="SG261" s="28"/>
      <c r="SH261" s="28"/>
      <c r="SI261" s="28"/>
      <c r="SJ261" s="28"/>
      <c r="SK261" s="28"/>
      <c r="SL261" s="28"/>
      <c r="SM261" s="28"/>
      <c r="SN261" s="28"/>
      <c r="SO261" s="28"/>
      <c r="SP261" s="28"/>
      <c r="SQ261" s="28"/>
      <c r="SR261" s="28"/>
      <c r="SS261" s="28"/>
      <c r="ST261" s="28"/>
      <c r="SU261" s="28"/>
      <c r="SV261" s="28"/>
      <c r="SW261" s="28"/>
      <c r="SX261" s="28"/>
      <c r="SY261" s="28"/>
      <c r="SZ261" s="28"/>
      <c r="TA261" s="28"/>
      <c r="TB261" s="28"/>
      <c r="TC261" s="28"/>
      <c r="TD261" s="28"/>
      <c r="TE261" s="28"/>
      <c r="TF261" s="28"/>
      <c r="TG261" s="28"/>
      <c r="TH261" s="28"/>
      <c r="TI261" s="28"/>
      <c r="TJ261" s="28"/>
      <c r="TK261" s="28"/>
      <c r="TL261" s="28"/>
      <c r="TM261" s="28"/>
      <c r="TN261" s="28"/>
      <c r="TO261" s="28"/>
      <c r="TP261" s="28"/>
      <c r="TQ261" s="28"/>
      <c r="TR261" s="28"/>
      <c r="TS261" s="28"/>
      <c r="TT261" s="28"/>
      <c r="TU261" s="28"/>
      <c r="TV261" s="28"/>
      <c r="TW261" s="28"/>
      <c r="TX261" s="28"/>
      <c r="TY261" s="28"/>
      <c r="TZ261" s="28"/>
      <c r="UA261" s="28"/>
      <c r="UB261" s="28"/>
      <c r="UC261" s="28"/>
      <c r="UD261" s="28"/>
      <c r="UE261" s="28"/>
      <c r="UF261" s="28"/>
      <c r="UG261" s="28"/>
      <c r="UH261" s="28"/>
      <c r="UI261" s="28"/>
      <c r="UJ261" s="28"/>
      <c r="UK261" s="28"/>
      <c r="UL261" s="28"/>
      <c r="UM261" s="28"/>
      <c r="UN261" s="28"/>
      <c r="UO261" s="28"/>
      <c r="UP261" s="28"/>
      <c r="UQ261" s="28"/>
      <c r="UR261" s="28"/>
      <c r="US261" s="28"/>
      <c r="UT261" s="28"/>
      <c r="UU261" s="28"/>
      <c r="UV261" s="28"/>
      <c r="UW261" s="28"/>
      <c r="UX261" s="28"/>
      <c r="UY261" s="28"/>
      <c r="UZ261" s="28"/>
      <c r="VA261" s="28"/>
      <c r="VB261" s="28"/>
      <c r="VC261" s="28"/>
      <c r="VD261" s="28"/>
      <c r="VE261" s="28"/>
      <c r="VF261" s="28"/>
      <c r="VG261" s="28"/>
      <c r="VH261" s="28"/>
      <c r="VI261" s="28"/>
      <c r="VJ261" s="28"/>
      <c r="VK261" s="28"/>
      <c r="VL261" s="28"/>
      <c r="VM261" s="28"/>
      <c r="VN261" s="28"/>
      <c r="VO261" s="28"/>
      <c r="VP261" s="28"/>
      <c r="VQ261" s="28"/>
      <c r="VR261" s="28"/>
      <c r="VS261" s="28"/>
      <c r="VT261" s="28"/>
      <c r="VU261" s="28"/>
      <c r="VV261" s="28"/>
      <c r="VW261" s="28"/>
      <c r="VX261" s="28"/>
      <c r="VY261" s="28"/>
      <c r="VZ261" s="28"/>
      <c r="WA261" s="28"/>
      <c r="WB261" s="28"/>
      <c r="WC261" s="28"/>
      <c r="WD261" s="28"/>
      <c r="WE261" s="28"/>
      <c r="WF261" s="28"/>
      <c r="WG261" s="28"/>
      <c r="WH261" s="28"/>
      <c r="WI261" s="28"/>
      <c r="WJ261" s="28"/>
      <c r="WK261" s="28"/>
      <c r="WL261" s="28"/>
      <c r="WM261" s="28"/>
      <c r="WN261" s="28"/>
      <c r="WO261" s="28"/>
      <c r="WP261" s="28"/>
      <c r="WQ261" s="28"/>
      <c r="WR261" s="28"/>
      <c r="WS261" s="28"/>
      <c r="WT261" s="28"/>
      <c r="WU261" s="28"/>
      <c r="WV261" s="28"/>
      <c r="WW261" s="28"/>
      <c r="WX261" s="28"/>
      <c r="WY261" s="28"/>
      <c r="WZ261" s="28"/>
      <c r="XA261" s="28"/>
      <c r="XB261" s="28"/>
      <c r="XC261" s="28"/>
      <c r="XD261" s="28"/>
      <c r="XE261" s="28"/>
      <c r="XF261" s="28"/>
      <c r="XG261" s="28"/>
      <c r="XH261" s="28"/>
      <c r="XI261" s="28"/>
      <c r="XJ261" s="28"/>
      <c r="XK261" s="28"/>
      <c r="XL261" s="28"/>
      <c r="XM261" s="28"/>
      <c r="XN261" s="28"/>
      <c r="XO261" s="28"/>
      <c r="XP261" s="28"/>
      <c r="XQ261" s="28"/>
      <c r="XR261" s="28"/>
      <c r="XS261" s="28"/>
      <c r="XT261" s="28"/>
      <c r="XU261" s="28"/>
      <c r="XV261" s="28"/>
      <c r="XW261" s="28"/>
      <c r="XX261" s="28"/>
      <c r="XY261" s="28"/>
      <c r="XZ261" s="28"/>
      <c r="YA261" s="28"/>
      <c r="YB261" s="28"/>
      <c r="YC261" s="28"/>
      <c r="YD261" s="28"/>
      <c r="YE261" s="28"/>
      <c r="YF261" s="28"/>
      <c r="YG261" s="28"/>
      <c r="YH261" s="28"/>
      <c r="YI261" s="28"/>
      <c r="YJ261" s="28"/>
      <c r="YK261" s="28"/>
      <c r="YL261" s="28"/>
      <c r="YM261" s="28"/>
      <c r="YN261" s="28"/>
      <c r="YO261" s="28"/>
      <c r="YP261" s="28"/>
      <c r="YQ261" s="28"/>
      <c r="YR261" s="28"/>
      <c r="YS261" s="28"/>
      <c r="YT261" s="28"/>
      <c r="YU261" s="28"/>
      <c r="YV261" s="28"/>
      <c r="YW261" s="28"/>
      <c r="YX261" s="28"/>
      <c r="YY261" s="28"/>
      <c r="YZ261" s="28"/>
      <c r="ZA261" s="28"/>
      <c r="ZB261" s="28"/>
      <c r="ZC261" s="28"/>
      <c r="ZD261" s="28"/>
      <c r="ZE261" s="28"/>
      <c r="ZF261" s="28"/>
      <c r="ZG261" s="28"/>
      <c r="ZH261" s="28"/>
      <c r="ZI261" s="28"/>
      <c r="ZJ261" s="28"/>
      <c r="ZK261" s="28"/>
      <c r="ZL261" s="28"/>
      <c r="ZM261" s="28"/>
      <c r="ZN261" s="28"/>
      <c r="ZO261" s="28"/>
      <c r="ZP261" s="28"/>
      <c r="ZQ261" s="28"/>
      <c r="ZR261" s="28"/>
      <c r="ZS261" s="28"/>
      <c r="ZT261" s="28"/>
      <c r="ZU261" s="28"/>
      <c r="ZV261" s="28"/>
      <c r="ZW261" s="28"/>
      <c r="ZX261" s="28"/>
      <c r="ZY261" s="28"/>
      <c r="ZZ261" s="28"/>
      <c r="AAA261" s="28"/>
      <c r="AAB261" s="28"/>
      <c r="AAC261" s="28"/>
      <c r="AAD261" s="28"/>
      <c r="AAE261" s="28"/>
      <c r="AAF261" s="28"/>
      <c r="AAG261" s="28"/>
      <c r="AAH261" s="28"/>
      <c r="AAI261" s="28"/>
      <c r="AAJ261" s="28"/>
      <c r="AAK261" s="28"/>
      <c r="AAL261" s="28"/>
      <c r="AAM261" s="28"/>
      <c r="AAN261" s="28"/>
      <c r="AAO261" s="28"/>
      <c r="AAP261" s="28"/>
      <c r="AAQ261" s="28"/>
      <c r="AAR261" s="28"/>
      <c r="AAS261" s="28"/>
      <c r="AAT261" s="28"/>
      <c r="AAU261" s="28"/>
      <c r="AAV261" s="28"/>
      <c r="AAW261" s="28"/>
      <c r="AAX261" s="28"/>
      <c r="AAY261" s="28"/>
      <c r="AAZ261" s="28"/>
      <c r="ABA261" s="28"/>
      <c r="ABB261" s="28"/>
      <c r="ABC261" s="28"/>
      <c r="ABD261" s="28"/>
      <c r="ABE261" s="28"/>
      <c r="ABF261" s="28"/>
      <c r="ABG261" s="28"/>
      <c r="ABH261" s="28"/>
      <c r="ABI261" s="28"/>
      <c r="ABJ261" s="28"/>
      <c r="ABK261" s="28"/>
      <c r="ABL261" s="28"/>
      <c r="ABM261" s="28"/>
      <c r="ABN261" s="28"/>
      <c r="ABO261" s="28"/>
      <c r="ABP261" s="28"/>
      <c r="ABQ261" s="28"/>
      <c r="ABR261" s="28"/>
      <c r="ABS261" s="28"/>
      <c r="ABT261" s="28"/>
      <c r="ABU261" s="28"/>
      <c r="ABV261" s="28"/>
      <c r="ABW261" s="28"/>
      <c r="ABX261" s="28"/>
      <c r="ABY261" s="28"/>
      <c r="ABZ261" s="28"/>
      <c r="ACA261" s="28"/>
      <c r="ACB261" s="28"/>
      <c r="ACC261" s="28"/>
      <c r="ACD261" s="28"/>
      <c r="ACE261" s="28"/>
      <c r="ACF261" s="28"/>
      <c r="ACG261" s="28"/>
      <c r="ACH261" s="28"/>
      <c r="ACI261" s="28"/>
      <c r="ACJ261" s="28"/>
      <c r="ACK261" s="28"/>
      <c r="ACL261" s="28"/>
      <c r="ACM261" s="28"/>
      <c r="ACN261" s="28"/>
      <c r="ACO261" s="28"/>
      <c r="ACP261" s="28"/>
      <c r="ACQ261" s="28"/>
      <c r="ACR261" s="28"/>
      <c r="ACS261" s="28"/>
      <c r="ACT261" s="28"/>
      <c r="ACU261" s="28"/>
      <c r="ACV261" s="28"/>
      <c r="ACW261" s="28"/>
      <c r="ACX261" s="28"/>
      <c r="ACY261" s="28"/>
      <c r="ACZ261" s="28"/>
      <c r="ADA261" s="28"/>
      <c r="ADB261" s="28"/>
      <c r="ADC261" s="28"/>
      <c r="ADD261" s="28"/>
      <c r="ADE261" s="28"/>
      <c r="ADF261" s="28"/>
      <c r="ADG261" s="28"/>
      <c r="ADH261" s="28"/>
      <c r="ADI261" s="28"/>
      <c r="ADJ261" s="28"/>
      <c r="ADK261" s="28"/>
      <c r="ADL261" s="28"/>
      <c r="ADM261" s="28"/>
      <c r="ADN261" s="28"/>
      <c r="ADO261" s="28"/>
      <c r="ADP261" s="28"/>
      <c r="ADQ261" s="28"/>
      <c r="ADR261" s="28"/>
      <c r="ADS261" s="28"/>
      <c r="ADT261" s="28"/>
      <c r="ADU261" s="28"/>
      <c r="ADV261" s="28"/>
      <c r="ADW261" s="28"/>
      <c r="ADX261" s="28"/>
      <c r="ADY261" s="28"/>
      <c r="ADZ261" s="28"/>
      <c r="AEA261" s="28"/>
      <c r="AEB261" s="28"/>
      <c r="AEC261" s="28"/>
      <c r="AED261" s="28"/>
      <c r="AEE261" s="28"/>
      <c r="AEF261" s="28"/>
      <c r="AEG261" s="28"/>
      <c r="AEH261" s="28"/>
      <c r="AEI261" s="28"/>
      <c r="AEJ261" s="28"/>
      <c r="AEK261" s="28"/>
      <c r="AEL261" s="28"/>
      <c r="AEM261" s="28"/>
      <c r="AEN261" s="28"/>
      <c r="AEO261" s="28"/>
      <c r="AEP261" s="28"/>
      <c r="AEQ261" s="28"/>
      <c r="AER261" s="28"/>
      <c r="AES261" s="28"/>
      <c r="AET261" s="28"/>
      <c r="AEU261" s="28"/>
      <c r="AEV261" s="28"/>
      <c r="AEW261" s="28"/>
      <c r="AEX261" s="28"/>
      <c r="AEY261" s="28"/>
      <c r="AEZ261" s="28"/>
      <c r="AFA261" s="28"/>
      <c r="AFB261" s="28"/>
      <c r="AFC261" s="28"/>
      <c r="AFD261" s="28"/>
      <c r="AFE261" s="28"/>
      <c r="AFF261" s="28"/>
      <c r="AFG261" s="28"/>
      <c r="AFH261" s="28"/>
      <c r="AFI261" s="28"/>
      <c r="AFJ261" s="28"/>
      <c r="AFK261" s="28"/>
      <c r="AFL261" s="28"/>
      <c r="AFM261" s="28"/>
      <c r="AFN261" s="28"/>
      <c r="AFO261" s="28"/>
    </row>
    <row r="262" spans="1:847" ht="31.05" customHeight="1">
      <c r="A262" s="446"/>
      <c r="B262" s="447" t="s">
        <v>420</v>
      </c>
      <c r="C262" s="40"/>
      <c r="D262" s="40"/>
      <c r="E262" s="40"/>
      <c r="F262" s="40"/>
      <c r="G262" s="40"/>
      <c r="H262" s="40"/>
      <c r="I262" s="40"/>
      <c r="J262" s="40"/>
      <c r="K262" s="40"/>
      <c r="L262" s="449"/>
    </row>
    <row r="263" spans="1:847" ht="31.05" customHeight="1">
      <c r="A263" s="437"/>
      <c r="B263" s="354"/>
      <c r="C263" s="480" t="s">
        <v>108</v>
      </c>
      <c r="D263" s="350"/>
      <c r="E263" s="481" t="b">
        <v>0</v>
      </c>
      <c r="F263" s="453">
        <f>$I$18*$I263/100</f>
        <v>0</v>
      </c>
      <c r="G263" s="453">
        <f>$G$18*$I263/100</f>
        <v>0</v>
      </c>
      <c r="H263" s="354" t="s">
        <v>453</v>
      </c>
      <c r="I263" s="560">
        <v>100</v>
      </c>
      <c r="J263" s="467" t="s">
        <v>334</v>
      </c>
      <c r="K263" s="514">
        <f t="shared" si="92"/>
        <v>0</v>
      </c>
      <c r="L263" s="422" t="str">
        <f t="shared" ref="L263:L273" si="97">IF($E263,K263,"")</f>
        <v/>
      </c>
      <c r="M263" s="618">
        <v>9.77</v>
      </c>
      <c r="N263" s="262" t="s">
        <v>212</v>
      </c>
      <c r="O263" s="262">
        <f>G263*M263</f>
        <v>0</v>
      </c>
      <c r="P263" s="312" t="s">
        <v>241</v>
      </c>
      <c r="Q263" s="262"/>
      <c r="R263" s="262"/>
      <c r="S263" s="262"/>
      <c r="T263" s="262"/>
      <c r="U263" s="262"/>
      <c r="V263" s="262"/>
      <c r="W263" s="262"/>
      <c r="X263" s="262"/>
      <c r="Y263" s="256">
        <f t="shared" ref="Y263:Y272" si="98">AVERAGE(O263,S263,W263)</f>
        <v>0</v>
      </c>
      <c r="Z263" s="262"/>
      <c r="AA263" s="262">
        <f>Y263-Z263</f>
        <v>0</v>
      </c>
    </row>
    <row r="264" spans="1:847" ht="31.05" customHeight="1">
      <c r="A264" s="457"/>
      <c r="B264" s="44"/>
      <c r="C264" s="472" t="s">
        <v>240</v>
      </c>
      <c r="D264" s="349"/>
      <c r="E264" s="473" t="b">
        <v>0</v>
      </c>
      <c r="F264" s="461">
        <f>$I$18*$I264/100</f>
        <v>0</v>
      </c>
      <c r="G264" s="461">
        <f>$G$18*$I264/100</f>
        <v>0</v>
      </c>
      <c r="H264" s="44" t="s">
        <v>453</v>
      </c>
      <c r="I264" s="560">
        <v>100</v>
      </c>
      <c r="J264" s="462" t="s">
        <v>334</v>
      </c>
      <c r="K264" s="463">
        <f t="shared" si="92"/>
        <v>0</v>
      </c>
      <c r="L264" s="464" t="str">
        <f t="shared" si="97"/>
        <v/>
      </c>
      <c r="M264" s="337">
        <v>9.5</v>
      </c>
      <c r="N264" s="256" t="s">
        <v>212</v>
      </c>
      <c r="O264" s="256">
        <f>G264*M264</f>
        <v>0</v>
      </c>
      <c r="P264" s="331" t="s">
        <v>242</v>
      </c>
      <c r="Q264" s="256">
        <v>12.2</v>
      </c>
      <c r="R264" s="256" t="s">
        <v>212</v>
      </c>
      <c r="S264" s="256">
        <f>G264*Q264</f>
        <v>0</v>
      </c>
      <c r="T264" s="249" t="s">
        <v>243</v>
      </c>
      <c r="U264" s="256"/>
      <c r="V264" s="256"/>
      <c r="W264" s="256"/>
      <c r="X264" s="256"/>
      <c r="Y264" s="256">
        <f t="shared" si="98"/>
        <v>0</v>
      </c>
      <c r="Z264" s="256"/>
      <c r="AA264" s="256">
        <f>Y264-Z264</f>
        <v>0</v>
      </c>
    </row>
    <row r="265" spans="1:847" ht="31.05" customHeight="1">
      <c r="A265" s="437"/>
      <c r="B265" s="354"/>
      <c r="C265" s="480" t="s">
        <v>309</v>
      </c>
      <c r="D265" s="482"/>
      <c r="E265" s="481" t="b">
        <v>0</v>
      </c>
      <c r="F265" s="453">
        <f t="shared" ref="F265:F273" si="99">$I$18*$I265/100</f>
        <v>0</v>
      </c>
      <c r="G265" s="453">
        <f t="shared" ref="G265:G273" si="100">$G$18*$I265/100</f>
        <v>0</v>
      </c>
      <c r="H265" s="354" t="s">
        <v>453</v>
      </c>
      <c r="I265" s="560">
        <v>100</v>
      </c>
      <c r="J265" s="467" t="s">
        <v>334</v>
      </c>
      <c r="K265" s="514">
        <f t="shared" si="92"/>
        <v>0</v>
      </c>
      <c r="L265" s="422" t="str">
        <f t="shared" si="97"/>
        <v/>
      </c>
      <c r="M265" s="337">
        <v>72.64</v>
      </c>
      <c r="N265" s="256" t="s">
        <v>138</v>
      </c>
      <c r="O265" s="256">
        <f>G265*0.01905*M265</f>
        <v>0</v>
      </c>
      <c r="P265" s="331" t="s">
        <v>184</v>
      </c>
      <c r="Q265" s="259">
        <v>74.02</v>
      </c>
      <c r="R265" s="259" t="s">
        <v>138</v>
      </c>
      <c r="S265" s="259">
        <f>G265*0.01905*Q265</f>
        <v>0</v>
      </c>
      <c r="T265" s="259" t="s">
        <v>379</v>
      </c>
      <c r="U265" s="259">
        <v>70.97</v>
      </c>
      <c r="V265" s="259" t="s">
        <v>138</v>
      </c>
      <c r="W265" s="259">
        <f>G265*0.01905*U265</f>
        <v>0</v>
      </c>
      <c r="X265" s="259" t="s">
        <v>380</v>
      </c>
      <c r="Y265" s="256">
        <f t="shared" si="98"/>
        <v>0</v>
      </c>
      <c r="Z265" s="262"/>
      <c r="AA265" s="262">
        <f>Y265-Z265</f>
        <v>0</v>
      </c>
    </row>
    <row r="266" spans="1:847" ht="31.05" customHeight="1">
      <c r="A266" s="457"/>
      <c r="B266" s="44"/>
      <c r="C266" s="472" t="s">
        <v>354</v>
      </c>
      <c r="D266" s="349"/>
      <c r="E266" s="473" t="b">
        <v>0</v>
      </c>
      <c r="F266" s="461">
        <f t="shared" si="99"/>
        <v>0</v>
      </c>
      <c r="G266" s="461">
        <f t="shared" si="100"/>
        <v>0</v>
      </c>
      <c r="H266" s="44" t="s">
        <v>453</v>
      </c>
      <c r="I266" s="560">
        <v>100</v>
      </c>
      <c r="J266" s="468" t="s">
        <v>334</v>
      </c>
      <c r="K266" s="463">
        <f t="shared" si="92"/>
        <v>0</v>
      </c>
      <c r="L266" s="464" t="str">
        <f t="shared" si="97"/>
        <v/>
      </c>
      <c r="M266" s="337">
        <v>72.64</v>
      </c>
      <c r="N266" s="256" t="s">
        <v>138</v>
      </c>
      <c r="O266" s="256">
        <f>G266*0.01905*M266</f>
        <v>0</v>
      </c>
      <c r="P266" s="331" t="s">
        <v>184</v>
      </c>
      <c r="Q266" s="259">
        <v>74.02</v>
      </c>
      <c r="R266" s="259" t="s">
        <v>138</v>
      </c>
      <c r="S266" s="259">
        <f>G266*0.01905*Q266</f>
        <v>0</v>
      </c>
      <c r="T266" s="259" t="s">
        <v>379</v>
      </c>
      <c r="U266" s="259">
        <v>70.97</v>
      </c>
      <c r="V266" s="259" t="s">
        <v>138</v>
      </c>
      <c r="W266" s="259">
        <f>G266*0.01905*U266</f>
        <v>0</v>
      </c>
      <c r="X266" s="259" t="s">
        <v>380</v>
      </c>
      <c r="Y266" s="256">
        <f t="shared" si="98"/>
        <v>0</v>
      </c>
      <c r="Z266" s="256">
        <f>G266*0.01905*434*0.5*3.67</f>
        <v>0</v>
      </c>
      <c r="AA266" s="313">
        <f>Y266-Z266</f>
        <v>0</v>
      </c>
    </row>
    <row r="267" spans="1:847" ht="31.05" customHeight="1">
      <c r="A267" s="450"/>
      <c r="B267" s="35"/>
      <c r="C267" s="474" t="s">
        <v>308</v>
      </c>
      <c r="D267" s="350"/>
      <c r="E267" s="452" t="b">
        <v>0</v>
      </c>
      <c r="F267" s="453">
        <f t="shared" si="99"/>
        <v>0</v>
      </c>
      <c r="G267" s="453">
        <f t="shared" si="100"/>
        <v>0</v>
      </c>
      <c r="H267" s="354" t="s">
        <v>453</v>
      </c>
      <c r="I267" s="560">
        <v>100</v>
      </c>
      <c r="J267" s="455" t="s">
        <v>334</v>
      </c>
      <c r="K267" s="456">
        <f t="shared" si="92"/>
        <v>0</v>
      </c>
      <c r="L267" s="422" t="str">
        <f t="shared" si="97"/>
        <v/>
      </c>
      <c r="M267" s="335">
        <v>68.16</v>
      </c>
      <c r="N267" s="246" t="s">
        <v>138</v>
      </c>
      <c r="O267" s="246">
        <f>G267*0.01905*M267</f>
        <v>0</v>
      </c>
      <c r="P267" s="315" t="s">
        <v>244</v>
      </c>
      <c r="Q267" s="335"/>
      <c r="R267" s="246"/>
      <c r="S267" s="246"/>
      <c r="T267" s="246"/>
      <c r="U267" s="246"/>
      <c r="V267" s="246"/>
      <c r="W267" s="246"/>
      <c r="X267" s="246"/>
      <c r="Y267" s="256">
        <f t="shared" si="98"/>
        <v>0</v>
      </c>
      <c r="Z267" s="246"/>
      <c r="AA267" s="246">
        <f>Y267</f>
        <v>0</v>
      </c>
    </row>
    <row r="268" spans="1:847" ht="31.05" customHeight="1">
      <c r="A268" s="457"/>
      <c r="B268" s="44"/>
      <c r="C268" s="472" t="s">
        <v>355</v>
      </c>
      <c r="D268" s="349"/>
      <c r="E268" s="473" t="b">
        <v>0</v>
      </c>
      <c r="F268" s="461">
        <f t="shared" si="99"/>
        <v>0</v>
      </c>
      <c r="G268" s="461">
        <f t="shared" si="100"/>
        <v>0</v>
      </c>
      <c r="H268" s="44" t="s">
        <v>453</v>
      </c>
      <c r="I268" s="560">
        <v>100</v>
      </c>
      <c r="J268" s="468" t="s">
        <v>334</v>
      </c>
      <c r="K268" s="463">
        <f t="shared" si="92"/>
        <v>0</v>
      </c>
      <c r="L268" s="464" t="str">
        <f t="shared" si="97"/>
        <v/>
      </c>
      <c r="M268" s="337">
        <v>68.16</v>
      </c>
      <c r="N268" s="256" t="s">
        <v>138</v>
      </c>
      <c r="O268" s="256">
        <f>G268*0.01905*M268</f>
        <v>0</v>
      </c>
      <c r="P268" s="336" t="s">
        <v>244</v>
      </c>
      <c r="Q268" s="337"/>
      <c r="R268" s="256"/>
      <c r="S268" s="256"/>
      <c r="T268" s="256"/>
      <c r="U268" s="256"/>
      <c r="V268" s="256"/>
      <c r="W268" s="256"/>
      <c r="X268" s="256"/>
      <c r="Y268" s="256">
        <f t="shared" si="98"/>
        <v>0</v>
      </c>
      <c r="Z268" s="256">
        <f>G268*11.02*0.5*3.67</f>
        <v>0</v>
      </c>
      <c r="AA268" s="256">
        <f>Y268-Z268</f>
        <v>0</v>
      </c>
    </row>
    <row r="269" spans="1:847" ht="31.05" customHeight="1">
      <c r="A269" s="450"/>
      <c r="B269" s="35"/>
      <c r="C269" s="474" t="s">
        <v>110</v>
      </c>
      <c r="D269" s="350"/>
      <c r="E269" s="452" t="b">
        <v>0</v>
      </c>
      <c r="F269" s="453">
        <f t="shared" si="99"/>
        <v>0</v>
      </c>
      <c r="G269" s="453">
        <f t="shared" si="100"/>
        <v>0</v>
      </c>
      <c r="H269" s="354" t="s">
        <v>453</v>
      </c>
      <c r="I269" s="560">
        <v>100</v>
      </c>
      <c r="J269" s="455" t="s">
        <v>334</v>
      </c>
      <c r="K269" s="456">
        <f t="shared" si="92"/>
        <v>0</v>
      </c>
      <c r="L269" s="422" t="str">
        <f t="shared" si="97"/>
        <v/>
      </c>
      <c r="M269" s="335">
        <v>-1.7</v>
      </c>
      <c r="N269" s="246" t="s">
        <v>212</v>
      </c>
      <c r="O269" s="246">
        <f>G269*M269</f>
        <v>0</v>
      </c>
      <c r="P269" s="333" t="s">
        <v>245</v>
      </c>
      <c r="Q269" s="335"/>
      <c r="R269" s="246"/>
      <c r="S269" s="246"/>
      <c r="T269" s="246"/>
      <c r="U269" s="246"/>
      <c r="V269" s="246"/>
      <c r="W269" s="246"/>
      <c r="X269" s="246"/>
      <c r="Y269" s="256">
        <f t="shared" si="98"/>
        <v>0</v>
      </c>
      <c r="Z269" s="246"/>
      <c r="AA269" s="246">
        <f>Y269</f>
        <v>0</v>
      </c>
    </row>
    <row r="270" spans="1:847" ht="31.05" customHeight="1">
      <c r="A270" s="457"/>
      <c r="B270" s="44"/>
      <c r="C270" s="472" t="s">
        <v>248</v>
      </c>
      <c r="D270" s="349"/>
      <c r="E270" s="473" t="b">
        <v>0</v>
      </c>
      <c r="F270" s="461">
        <f t="shared" si="99"/>
        <v>0</v>
      </c>
      <c r="G270" s="461">
        <f t="shared" si="100"/>
        <v>0</v>
      </c>
      <c r="H270" s="44" t="s">
        <v>453</v>
      </c>
      <c r="I270" s="560">
        <v>100</v>
      </c>
      <c r="J270" s="468" t="s">
        <v>334</v>
      </c>
      <c r="K270" s="463">
        <f t="shared" si="92"/>
        <v>0</v>
      </c>
      <c r="L270" s="464" t="str">
        <f t="shared" si="97"/>
        <v/>
      </c>
      <c r="M270" s="621">
        <v>4.34</v>
      </c>
      <c r="N270" s="286" t="s">
        <v>212</v>
      </c>
      <c r="O270" s="286">
        <f>G270*M270</f>
        <v>0</v>
      </c>
      <c r="P270" s="286" t="s">
        <v>246</v>
      </c>
      <c r="Q270" s="286">
        <v>6.16</v>
      </c>
      <c r="R270" s="286" t="s">
        <v>212</v>
      </c>
      <c r="S270" s="286">
        <f>G270*Q270</f>
        <v>0</v>
      </c>
      <c r="T270" s="286" t="s">
        <v>247</v>
      </c>
      <c r="U270" s="286">
        <v>2.95</v>
      </c>
      <c r="V270" s="286" t="s">
        <v>212</v>
      </c>
      <c r="W270" s="286">
        <f>G270*U270</f>
        <v>0</v>
      </c>
      <c r="X270" s="286" t="s">
        <v>251</v>
      </c>
      <c r="Y270" s="256">
        <f t="shared" si="98"/>
        <v>0</v>
      </c>
      <c r="Z270" s="256">
        <f>G270*3*0.73*0.4*3.67</f>
        <v>0</v>
      </c>
      <c r="AA270" s="256">
        <f>Y270-Z270</f>
        <v>0</v>
      </c>
    </row>
    <row r="271" spans="1:847" ht="31.05" customHeight="1">
      <c r="A271" s="450"/>
      <c r="B271" s="35"/>
      <c r="C271" s="474" t="s">
        <v>249</v>
      </c>
      <c r="D271" s="350"/>
      <c r="E271" s="452" t="b">
        <v>0</v>
      </c>
      <c r="F271" s="453">
        <f t="shared" si="99"/>
        <v>0</v>
      </c>
      <c r="G271" s="453">
        <f t="shared" si="100"/>
        <v>0</v>
      </c>
      <c r="H271" s="354" t="s">
        <v>453</v>
      </c>
      <c r="I271" s="560">
        <v>100</v>
      </c>
      <c r="J271" s="455" t="s">
        <v>334</v>
      </c>
      <c r="K271" s="456">
        <f t="shared" si="92"/>
        <v>0</v>
      </c>
      <c r="L271" s="422" t="str">
        <f t="shared" si="97"/>
        <v/>
      </c>
      <c r="M271" s="622">
        <v>13.14</v>
      </c>
      <c r="N271" s="338" t="s">
        <v>212</v>
      </c>
      <c r="O271" s="338">
        <f>G271*M271</f>
        <v>0</v>
      </c>
      <c r="P271" s="338" t="s">
        <v>252</v>
      </c>
      <c r="Q271" s="335"/>
      <c r="R271" s="246"/>
      <c r="S271" s="246"/>
      <c r="T271" s="246"/>
      <c r="U271" s="246"/>
      <c r="V271" s="246"/>
      <c r="W271" s="246"/>
      <c r="X271" s="246"/>
      <c r="Y271" s="256">
        <f t="shared" si="98"/>
        <v>0</v>
      </c>
      <c r="Z271" s="246"/>
      <c r="AA271" s="246">
        <f>Y271-Z271</f>
        <v>0</v>
      </c>
    </row>
    <row r="272" spans="1:847" ht="31.05" customHeight="1">
      <c r="A272" s="457"/>
      <c r="B272" s="44"/>
      <c r="C272" s="472" t="s">
        <v>113</v>
      </c>
      <c r="D272" s="349"/>
      <c r="E272" s="473" t="b">
        <v>0</v>
      </c>
      <c r="F272" s="461">
        <f t="shared" si="99"/>
        <v>0</v>
      </c>
      <c r="G272" s="461">
        <f t="shared" si="100"/>
        <v>0</v>
      </c>
      <c r="H272" s="44" t="s">
        <v>453</v>
      </c>
      <c r="I272" s="560">
        <v>100</v>
      </c>
      <c r="J272" s="468" t="s">
        <v>334</v>
      </c>
      <c r="K272" s="463">
        <f t="shared" si="92"/>
        <v>0</v>
      </c>
      <c r="L272" s="464" t="str">
        <f t="shared" si="97"/>
        <v/>
      </c>
      <c r="M272" s="337">
        <v>14.4</v>
      </c>
      <c r="N272" s="256" t="s">
        <v>212</v>
      </c>
      <c r="O272" s="256">
        <f>G272*M272</f>
        <v>0</v>
      </c>
      <c r="P272" s="331" t="s">
        <v>253</v>
      </c>
      <c r="Q272" s="256"/>
      <c r="R272" s="256"/>
      <c r="S272" s="256"/>
      <c r="T272" s="256"/>
      <c r="U272" s="256"/>
      <c r="V272" s="256"/>
      <c r="W272" s="256"/>
      <c r="X272" s="256"/>
      <c r="Y272" s="256">
        <f t="shared" si="98"/>
        <v>0</v>
      </c>
      <c r="Z272" s="256"/>
      <c r="AA272" s="256">
        <f>Y272-Z272</f>
        <v>0</v>
      </c>
    </row>
    <row r="273" spans="1:847" ht="31.05" customHeight="1">
      <c r="A273" s="450"/>
      <c r="B273" s="35"/>
      <c r="C273" s="474" t="s">
        <v>307</v>
      </c>
      <c r="D273" s="350"/>
      <c r="E273" s="452" t="b">
        <v>0</v>
      </c>
      <c r="F273" s="453">
        <f t="shared" si="99"/>
        <v>0</v>
      </c>
      <c r="G273" s="453">
        <f t="shared" si="100"/>
        <v>0</v>
      </c>
      <c r="H273" s="354" t="s">
        <v>453</v>
      </c>
      <c r="I273" s="560">
        <v>100</v>
      </c>
      <c r="J273" s="455" t="s">
        <v>334</v>
      </c>
      <c r="K273" s="456">
        <f t="shared" si="92"/>
        <v>0</v>
      </c>
      <c r="L273" s="422" t="str">
        <f t="shared" si="97"/>
        <v/>
      </c>
      <c r="M273" s="335">
        <v>262.5</v>
      </c>
      <c r="N273" s="246" t="s">
        <v>138</v>
      </c>
      <c r="O273" s="246">
        <f>G273*0.01905*0.2*M273</f>
        <v>0</v>
      </c>
      <c r="P273" s="338" t="s">
        <v>295</v>
      </c>
      <c r="Q273" s="246">
        <v>9.173</v>
      </c>
      <c r="R273" s="246" t="s">
        <v>297</v>
      </c>
      <c r="S273" s="246">
        <f>G273*0.01905*Q273</f>
        <v>0</v>
      </c>
      <c r="T273" s="339" t="s">
        <v>296</v>
      </c>
      <c r="U273" s="246"/>
      <c r="V273" s="246"/>
      <c r="W273" s="246"/>
      <c r="X273" s="246"/>
      <c r="Y273" s="298">
        <f>O273+S273</f>
        <v>0</v>
      </c>
      <c r="Z273" s="246"/>
      <c r="AA273" s="246">
        <f>Y273-Z273</f>
        <v>0</v>
      </c>
    </row>
    <row r="274" spans="1:847" s="6" customFormat="1" ht="31.05" customHeight="1">
      <c r="A274" s="457"/>
      <c r="B274" s="44"/>
      <c r="C274" s="472"/>
      <c r="D274" s="44"/>
      <c r="E274" s="536"/>
      <c r="F274" s="496"/>
      <c r="G274" s="461"/>
      <c r="H274" s="44"/>
      <c r="I274" s="532"/>
      <c r="J274" s="468"/>
      <c r="K274" s="463"/>
      <c r="L274" s="464"/>
      <c r="M274" s="249"/>
      <c r="N274" s="249"/>
      <c r="O274" s="249"/>
      <c r="P274" s="249"/>
      <c r="Q274" s="249"/>
      <c r="R274" s="249"/>
      <c r="S274" s="249"/>
      <c r="T274" s="249"/>
      <c r="U274" s="249"/>
      <c r="V274" s="249"/>
      <c r="W274" s="249"/>
      <c r="X274" s="249"/>
      <c r="Y274" s="249"/>
      <c r="Z274" s="249"/>
      <c r="AA274" s="249"/>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28"/>
      <c r="EE274" s="28"/>
      <c r="EF274" s="28"/>
      <c r="EG274" s="28"/>
      <c r="EH274" s="28"/>
      <c r="EI274" s="28"/>
      <c r="EJ274" s="28"/>
      <c r="EK274" s="28"/>
      <c r="EL274" s="28"/>
      <c r="EM274" s="28"/>
      <c r="EN274" s="28"/>
      <c r="EO274" s="28"/>
      <c r="EP274" s="28"/>
      <c r="EQ274" s="28"/>
      <c r="ER274" s="28"/>
      <c r="ES274" s="28"/>
      <c r="ET274" s="28"/>
      <c r="EU274" s="28"/>
      <c r="EV274" s="28"/>
      <c r="EW274" s="28"/>
      <c r="EX274" s="28"/>
      <c r="EY274" s="28"/>
      <c r="EZ274" s="28"/>
      <c r="FA274" s="28"/>
      <c r="FB274" s="28"/>
      <c r="FC274" s="28"/>
      <c r="FD274" s="28"/>
      <c r="FE274" s="28"/>
      <c r="FF274" s="28"/>
      <c r="FG274" s="28"/>
      <c r="FH274" s="28"/>
      <c r="FI274" s="28"/>
      <c r="FJ274" s="28"/>
      <c r="FK274" s="28"/>
      <c r="FL274" s="28"/>
      <c r="FM274" s="28"/>
      <c r="FN274" s="28"/>
      <c r="FO274" s="28"/>
      <c r="FP274" s="28"/>
      <c r="FQ274" s="28"/>
      <c r="FR274" s="28"/>
      <c r="FS274" s="28"/>
      <c r="FT274" s="28"/>
      <c r="FU274" s="28"/>
      <c r="FV274" s="28"/>
      <c r="FW274" s="28"/>
      <c r="FX274" s="28"/>
      <c r="FY274" s="28"/>
      <c r="FZ274" s="28"/>
      <c r="GA274" s="28"/>
      <c r="GB274" s="28"/>
      <c r="GC274" s="28"/>
      <c r="GD274" s="28"/>
      <c r="GE274" s="28"/>
      <c r="GF274" s="28"/>
      <c r="GG274" s="28"/>
      <c r="GH274" s="28"/>
      <c r="GI274" s="28"/>
      <c r="GJ274" s="28"/>
      <c r="GK274" s="28"/>
      <c r="GL274" s="28"/>
      <c r="GM274" s="28"/>
      <c r="GN274" s="28"/>
      <c r="GO274" s="28"/>
      <c r="GP274" s="28"/>
      <c r="GQ274" s="28"/>
      <c r="GR274" s="28"/>
      <c r="GS274" s="28"/>
      <c r="GT274" s="28"/>
      <c r="GU274" s="28"/>
      <c r="GV274" s="28"/>
      <c r="GW274" s="28"/>
      <c r="GX274" s="28"/>
      <c r="GY274" s="28"/>
      <c r="GZ274" s="28"/>
      <c r="HA274" s="28"/>
      <c r="HB274" s="28"/>
      <c r="HC274" s="28"/>
      <c r="HD274" s="28"/>
      <c r="HE274" s="28"/>
      <c r="HF274" s="28"/>
      <c r="HG274" s="28"/>
      <c r="HH274" s="28"/>
      <c r="HI274" s="28"/>
      <c r="HJ274" s="28"/>
      <c r="HK274" s="28"/>
      <c r="HL274" s="28"/>
      <c r="HM274" s="28"/>
      <c r="HN274" s="28"/>
      <c r="HO274" s="28"/>
      <c r="HP274" s="28"/>
      <c r="HQ274" s="28"/>
      <c r="HR274" s="28"/>
      <c r="HS274" s="28"/>
      <c r="HT274" s="28"/>
      <c r="HU274" s="28"/>
      <c r="HV274" s="28"/>
      <c r="HW274" s="28"/>
      <c r="HX274" s="28"/>
      <c r="HY274" s="28"/>
      <c r="HZ274" s="28"/>
      <c r="IA274" s="28"/>
      <c r="IB274" s="28"/>
      <c r="IC274" s="28"/>
      <c r="ID274" s="28"/>
      <c r="IE274" s="28"/>
      <c r="IF274" s="28"/>
      <c r="IG274" s="28"/>
      <c r="IH274" s="28"/>
      <c r="II274" s="28"/>
      <c r="IJ274" s="28"/>
      <c r="IK274" s="28"/>
      <c r="IL274" s="28"/>
      <c r="IM274" s="28"/>
      <c r="IN274" s="28"/>
      <c r="IO274" s="28"/>
      <c r="IP274" s="28"/>
      <c r="IQ274" s="28"/>
      <c r="IR274" s="28"/>
      <c r="IS274" s="28"/>
      <c r="IT274" s="28"/>
      <c r="IU274" s="28"/>
      <c r="IV274" s="28"/>
      <c r="IW274" s="28"/>
      <c r="IX274" s="28"/>
      <c r="IY274" s="28"/>
      <c r="IZ274" s="28"/>
      <c r="JA274" s="28"/>
      <c r="JB274" s="28"/>
      <c r="JC274" s="28"/>
      <c r="JD274" s="28"/>
      <c r="JE274" s="28"/>
      <c r="JF274" s="28"/>
      <c r="JG274" s="28"/>
      <c r="JH274" s="28"/>
      <c r="JI274" s="28"/>
      <c r="JJ274" s="28"/>
      <c r="JK274" s="28"/>
      <c r="JL274" s="28"/>
      <c r="JM274" s="28"/>
      <c r="JN274" s="28"/>
      <c r="JO274" s="28"/>
      <c r="JP274" s="28"/>
      <c r="JQ274" s="28"/>
      <c r="JR274" s="28"/>
      <c r="JS274" s="28"/>
      <c r="JT274" s="28"/>
      <c r="JU274" s="28"/>
      <c r="JV274" s="28"/>
      <c r="JW274" s="28"/>
      <c r="JX274" s="28"/>
      <c r="JY274" s="28"/>
      <c r="JZ274" s="28"/>
      <c r="KA274" s="28"/>
      <c r="KB274" s="28"/>
      <c r="KC274" s="28"/>
      <c r="KD274" s="28"/>
      <c r="KE274" s="28"/>
      <c r="KF274" s="28"/>
      <c r="KG274" s="28"/>
      <c r="KH274" s="28"/>
      <c r="KI274" s="28"/>
      <c r="KJ274" s="28"/>
      <c r="KK274" s="28"/>
      <c r="KL274" s="28"/>
      <c r="KM274" s="28"/>
      <c r="KN274" s="28"/>
      <c r="KO274" s="28"/>
      <c r="KP274" s="28"/>
      <c r="KQ274" s="28"/>
      <c r="KR274" s="28"/>
      <c r="KS274" s="28"/>
      <c r="KT274" s="28"/>
      <c r="KU274" s="28"/>
      <c r="KV274" s="28"/>
      <c r="KW274" s="28"/>
      <c r="KX274" s="28"/>
      <c r="KY274" s="28"/>
      <c r="KZ274" s="28"/>
      <c r="LA274" s="28"/>
      <c r="LB274" s="28"/>
      <c r="LC274" s="28"/>
      <c r="LD274" s="28"/>
      <c r="LE274" s="28"/>
      <c r="LF274" s="28"/>
      <c r="LG274" s="28"/>
      <c r="LH274" s="28"/>
      <c r="LI274" s="28"/>
      <c r="LJ274" s="28"/>
      <c r="LK274" s="28"/>
      <c r="LL274" s="28"/>
      <c r="LM274" s="28"/>
      <c r="LN274" s="28"/>
      <c r="LO274" s="28"/>
      <c r="LP274" s="28"/>
      <c r="LQ274" s="28"/>
      <c r="LR274" s="28"/>
      <c r="LS274" s="28"/>
      <c r="LT274" s="28"/>
      <c r="LU274" s="28"/>
      <c r="LV274" s="28"/>
      <c r="LW274" s="28"/>
      <c r="LX274" s="28"/>
      <c r="LY274" s="28"/>
      <c r="LZ274" s="28"/>
      <c r="MA274" s="28"/>
      <c r="MB274" s="28"/>
      <c r="MC274" s="28"/>
      <c r="MD274" s="28"/>
      <c r="ME274" s="28"/>
      <c r="MF274" s="28"/>
      <c r="MG274" s="28"/>
      <c r="MH274" s="28"/>
      <c r="MI274" s="28"/>
      <c r="MJ274" s="28"/>
      <c r="MK274" s="28"/>
      <c r="ML274" s="28"/>
      <c r="MM274" s="28"/>
      <c r="MN274" s="28"/>
      <c r="MO274" s="28"/>
      <c r="MP274" s="28"/>
      <c r="MQ274" s="28"/>
      <c r="MR274" s="28"/>
      <c r="MS274" s="28"/>
      <c r="MT274" s="28"/>
      <c r="MU274" s="28"/>
      <c r="MV274" s="28"/>
      <c r="MW274" s="28"/>
      <c r="MX274" s="28"/>
      <c r="MY274" s="28"/>
      <c r="MZ274" s="28"/>
      <c r="NA274" s="28"/>
      <c r="NB274" s="28"/>
      <c r="NC274" s="28"/>
      <c r="ND274" s="28"/>
      <c r="NE274" s="28"/>
      <c r="NF274" s="28"/>
      <c r="NG274" s="28"/>
      <c r="NH274" s="28"/>
      <c r="NI274" s="28"/>
      <c r="NJ274" s="28"/>
      <c r="NK274" s="28"/>
      <c r="NL274" s="28"/>
      <c r="NM274" s="28"/>
      <c r="NN274" s="28"/>
      <c r="NO274" s="28"/>
      <c r="NP274" s="28"/>
      <c r="NQ274" s="28"/>
      <c r="NR274" s="28"/>
      <c r="NS274" s="28"/>
      <c r="NT274" s="28"/>
      <c r="NU274" s="28"/>
      <c r="NV274" s="28"/>
      <c r="NW274" s="28"/>
      <c r="NX274" s="28"/>
      <c r="NY274" s="28"/>
      <c r="NZ274" s="28"/>
      <c r="OA274" s="28"/>
      <c r="OB274" s="28"/>
      <c r="OC274" s="28"/>
      <c r="OD274" s="28"/>
      <c r="OE274" s="28"/>
      <c r="OF274" s="28"/>
      <c r="OG274" s="28"/>
      <c r="OH274" s="28"/>
      <c r="OI274" s="28"/>
      <c r="OJ274" s="28"/>
      <c r="OK274" s="28"/>
      <c r="OL274" s="28"/>
      <c r="OM274" s="28"/>
      <c r="ON274" s="28"/>
      <c r="OO274" s="28"/>
      <c r="OP274" s="28"/>
      <c r="OQ274" s="28"/>
      <c r="OR274" s="28"/>
      <c r="OS274" s="28"/>
      <c r="OT274" s="28"/>
      <c r="OU274" s="28"/>
      <c r="OV274" s="28"/>
      <c r="OW274" s="28"/>
      <c r="OX274" s="28"/>
      <c r="OY274" s="28"/>
      <c r="OZ274" s="28"/>
      <c r="PA274" s="28"/>
      <c r="PB274" s="28"/>
      <c r="PC274" s="28"/>
      <c r="PD274" s="28"/>
      <c r="PE274" s="28"/>
      <c r="PF274" s="28"/>
      <c r="PG274" s="28"/>
      <c r="PH274" s="28"/>
      <c r="PI274" s="28"/>
      <c r="PJ274" s="28"/>
      <c r="PK274" s="28"/>
      <c r="PL274" s="28"/>
      <c r="PM274" s="28"/>
      <c r="PN274" s="28"/>
      <c r="PO274" s="28"/>
      <c r="PP274" s="28"/>
      <c r="PQ274" s="28"/>
      <c r="PR274" s="28"/>
      <c r="PS274" s="28"/>
      <c r="PT274" s="28"/>
      <c r="PU274" s="28"/>
      <c r="PV274" s="28"/>
      <c r="PW274" s="28"/>
      <c r="PX274" s="28"/>
      <c r="PY274" s="28"/>
      <c r="PZ274" s="28"/>
      <c r="QA274" s="28"/>
      <c r="QB274" s="28"/>
      <c r="QC274" s="28"/>
      <c r="QD274" s="28"/>
      <c r="QE274" s="28"/>
      <c r="QF274" s="28"/>
      <c r="QG274" s="28"/>
      <c r="QH274" s="28"/>
      <c r="QI274" s="28"/>
      <c r="QJ274" s="28"/>
      <c r="QK274" s="28"/>
      <c r="QL274" s="28"/>
      <c r="QM274" s="28"/>
      <c r="QN274" s="28"/>
      <c r="QO274" s="28"/>
      <c r="QP274" s="28"/>
      <c r="QQ274" s="28"/>
      <c r="QR274" s="28"/>
      <c r="QS274" s="28"/>
      <c r="QT274" s="28"/>
      <c r="QU274" s="28"/>
      <c r="QV274" s="28"/>
      <c r="QW274" s="28"/>
      <c r="QX274" s="28"/>
      <c r="QY274" s="28"/>
      <c r="QZ274" s="28"/>
      <c r="RA274" s="28"/>
      <c r="RB274" s="28"/>
      <c r="RC274" s="28"/>
      <c r="RD274" s="28"/>
      <c r="RE274" s="28"/>
      <c r="RF274" s="28"/>
      <c r="RG274" s="28"/>
      <c r="RH274" s="28"/>
      <c r="RI274" s="28"/>
      <c r="RJ274" s="28"/>
      <c r="RK274" s="28"/>
      <c r="RL274" s="28"/>
      <c r="RM274" s="28"/>
      <c r="RN274" s="28"/>
      <c r="RO274" s="28"/>
      <c r="RP274" s="28"/>
      <c r="RQ274" s="28"/>
      <c r="RR274" s="28"/>
      <c r="RS274" s="28"/>
      <c r="RT274" s="28"/>
      <c r="RU274" s="28"/>
      <c r="RV274" s="28"/>
      <c r="RW274" s="28"/>
      <c r="RX274" s="28"/>
      <c r="RY274" s="28"/>
      <c r="RZ274" s="28"/>
      <c r="SA274" s="28"/>
      <c r="SB274" s="28"/>
      <c r="SC274" s="28"/>
      <c r="SD274" s="28"/>
      <c r="SE274" s="28"/>
      <c r="SF274" s="28"/>
      <c r="SG274" s="28"/>
      <c r="SH274" s="28"/>
      <c r="SI274" s="28"/>
      <c r="SJ274" s="28"/>
      <c r="SK274" s="28"/>
      <c r="SL274" s="28"/>
      <c r="SM274" s="28"/>
      <c r="SN274" s="28"/>
      <c r="SO274" s="28"/>
      <c r="SP274" s="28"/>
      <c r="SQ274" s="28"/>
      <c r="SR274" s="28"/>
      <c r="SS274" s="28"/>
      <c r="ST274" s="28"/>
      <c r="SU274" s="28"/>
      <c r="SV274" s="28"/>
      <c r="SW274" s="28"/>
      <c r="SX274" s="28"/>
      <c r="SY274" s="28"/>
      <c r="SZ274" s="28"/>
      <c r="TA274" s="28"/>
      <c r="TB274" s="28"/>
      <c r="TC274" s="28"/>
      <c r="TD274" s="28"/>
      <c r="TE274" s="28"/>
      <c r="TF274" s="28"/>
      <c r="TG274" s="28"/>
      <c r="TH274" s="28"/>
      <c r="TI274" s="28"/>
      <c r="TJ274" s="28"/>
      <c r="TK274" s="28"/>
      <c r="TL274" s="28"/>
      <c r="TM274" s="28"/>
      <c r="TN274" s="28"/>
      <c r="TO274" s="28"/>
      <c r="TP274" s="28"/>
      <c r="TQ274" s="28"/>
      <c r="TR274" s="28"/>
      <c r="TS274" s="28"/>
      <c r="TT274" s="28"/>
      <c r="TU274" s="28"/>
      <c r="TV274" s="28"/>
      <c r="TW274" s="28"/>
      <c r="TX274" s="28"/>
      <c r="TY274" s="28"/>
      <c r="TZ274" s="28"/>
      <c r="UA274" s="28"/>
      <c r="UB274" s="28"/>
      <c r="UC274" s="28"/>
      <c r="UD274" s="28"/>
      <c r="UE274" s="28"/>
      <c r="UF274" s="28"/>
      <c r="UG274" s="28"/>
      <c r="UH274" s="28"/>
      <c r="UI274" s="28"/>
      <c r="UJ274" s="28"/>
      <c r="UK274" s="28"/>
      <c r="UL274" s="28"/>
      <c r="UM274" s="28"/>
      <c r="UN274" s="28"/>
      <c r="UO274" s="28"/>
      <c r="UP274" s="28"/>
      <c r="UQ274" s="28"/>
      <c r="UR274" s="28"/>
      <c r="US274" s="28"/>
      <c r="UT274" s="28"/>
      <c r="UU274" s="28"/>
      <c r="UV274" s="28"/>
      <c r="UW274" s="28"/>
      <c r="UX274" s="28"/>
      <c r="UY274" s="28"/>
      <c r="UZ274" s="28"/>
      <c r="VA274" s="28"/>
      <c r="VB274" s="28"/>
      <c r="VC274" s="28"/>
      <c r="VD274" s="28"/>
      <c r="VE274" s="28"/>
      <c r="VF274" s="28"/>
      <c r="VG274" s="28"/>
      <c r="VH274" s="28"/>
      <c r="VI274" s="28"/>
      <c r="VJ274" s="28"/>
      <c r="VK274" s="28"/>
      <c r="VL274" s="28"/>
      <c r="VM274" s="28"/>
      <c r="VN274" s="28"/>
      <c r="VO274" s="28"/>
      <c r="VP274" s="28"/>
      <c r="VQ274" s="28"/>
      <c r="VR274" s="28"/>
      <c r="VS274" s="28"/>
      <c r="VT274" s="28"/>
      <c r="VU274" s="28"/>
      <c r="VV274" s="28"/>
      <c r="VW274" s="28"/>
      <c r="VX274" s="28"/>
      <c r="VY274" s="28"/>
      <c r="VZ274" s="28"/>
      <c r="WA274" s="28"/>
      <c r="WB274" s="28"/>
      <c r="WC274" s="28"/>
      <c r="WD274" s="28"/>
      <c r="WE274" s="28"/>
      <c r="WF274" s="28"/>
      <c r="WG274" s="28"/>
      <c r="WH274" s="28"/>
      <c r="WI274" s="28"/>
      <c r="WJ274" s="28"/>
      <c r="WK274" s="28"/>
      <c r="WL274" s="28"/>
      <c r="WM274" s="28"/>
      <c r="WN274" s="28"/>
      <c r="WO274" s="28"/>
      <c r="WP274" s="28"/>
      <c r="WQ274" s="28"/>
      <c r="WR274" s="28"/>
      <c r="WS274" s="28"/>
      <c r="WT274" s="28"/>
      <c r="WU274" s="28"/>
      <c r="WV274" s="28"/>
      <c r="WW274" s="28"/>
      <c r="WX274" s="28"/>
      <c r="WY274" s="28"/>
      <c r="WZ274" s="28"/>
      <c r="XA274" s="28"/>
      <c r="XB274" s="28"/>
      <c r="XC274" s="28"/>
      <c r="XD274" s="28"/>
      <c r="XE274" s="28"/>
      <c r="XF274" s="28"/>
      <c r="XG274" s="28"/>
      <c r="XH274" s="28"/>
      <c r="XI274" s="28"/>
      <c r="XJ274" s="28"/>
      <c r="XK274" s="28"/>
      <c r="XL274" s="28"/>
      <c r="XM274" s="28"/>
      <c r="XN274" s="28"/>
      <c r="XO274" s="28"/>
      <c r="XP274" s="28"/>
      <c r="XQ274" s="28"/>
      <c r="XR274" s="28"/>
      <c r="XS274" s="28"/>
      <c r="XT274" s="28"/>
      <c r="XU274" s="28"/>
      <c r="XV274" s="28"/>
      <c r="XW274" s="28"/>
      <c r="XX274" s="28"/>
      <c r="XY274" s="28"/>
      <c r="XZ274" s="28"/>
      <c r="YA274" s="28"/>
      <c r="YB274" s="28"/>
      <c r="YC274" s="28"/>
      <c r="YD274" s="28"/>
      <c r="YE274" s="28"/>
      <c r="YF274" s="28"/>
      <c r="YG274" s="28"/>
      <c r="YH274" s="28"/>
      <c r="YI274" s="28"/>
      <c r="YJ274" s="28"/>
      <c r="YK274" s="28"/>
      <c r="YL274" s="28"/>
      <c r="YM274" s="28"/>
      <c r="YN274" s="28"/>
      <c r="YO274" s="28"/>
      <c r="YP274" s="28"/>
      <c r="YQ274" s="28"/>
      <c r="YR274" s="28"/>
      <c r="YS274" s="28"/>
      <c r="YT274" s="28"/>
      <c r="YU274" s="28"/>
      <c r="YV274" s="28"/>
      <c r="YW274" s="28"/>
      <c r="YX274" s="28"/>
      <c r="YY274" s="28"/>
      <c r="YZ274" s="28"/>
      <c r="ZA274" s="28"/>
      <c r="ZB274" s="28"/>
      <c r="ZC274" s="28"/>
      <c r="ZD274" s="28"/>
      <c r="ZE274" s="28"/>
      <c r="ZF274" s="28"/>
      <c r="ZG274" s="28"/>
      <c r="ZH274" s="28"/>
      <c r="ZI274" s="28"/>
      <c r="ZJ274" s="28"/>
      <c r="ZK274" s="28"/>
      <c r="ZL274" s="28"/>
      <c r="ZM274" s="28"/>
      <c r="ZN274" s="28"/>
      <c r="ZO274" s="28"/>
      <c r="ZP274" s="28"/>
      <c r="ZQ274" s="28"/>
      <c r="ZR274" s="28"/>
      <c r="ZS274" s="28"/>
      <c r="ZT274" s="28"/>
      <c r="ZU274" s="28"/>
      <c r="ZV274" s="28"/>
      <c r="ZW274" s="28"/>
      <c r="ZX274" s="28"/>
      <c r="ZY274" s="28"/>
      <c r="ZZ274" s="28"/>
      <c r="AAA274" s="28"/>
      <c r="AAB274" s="28"/>
      <c r="AAC274" s="28"/>
      <c r="AAD274" s="28"/>
      <c r="AAE274" s="28"/>
      <c r="AAF274" s="28"/>
      <c r="AAG274" s="28"/>
      <c r="AAH274" s="28"/>
      <c r="AAI274" s="28"/>
      <c r="AAJ274" s="28"/>
      <c r="AAK274" s="28"/>
      <c r="AAL274" s="28"/>
      <c r="AAM274" s="28"/>
      <c r="AAN274" s="28"/>
      <c r="AAO274" s="28"/>
      <c r="AAP274" s="28"/>
      <c r="AAQ274" s="28"/>
      <c r="AAR274" s="28"/>
      <c r="AAS274" s="28"/>
      <c r="AAT274" s="28"/>
      <c r="AAU274" s="28"/>
      <c r="AAV274" s="28"/>
      <c r="AAW274" s="28"/>
      <c r="AAX274" s="28"/>
      <c r="AAY274" s="28"/>
      <c r="AAZ274" s="28"/>
      <c r="ABA274" s="28"/>
      <c r="ABB274" s="28"/>
      <c r="ABC274" s="28"/>
      <c r="ABD274" s="28"/>
      <c r="ABE274" s="28"/>
      <c r="ABF274" s="28"/>
      <c r="ABG274" s="28"/>
      <c r="ABH274" s="28"/>
      <c r="ABI274" s="28"/>
      <c r="ABJ274" s="28"/>
      <c r="ABK274" s="28"/>
      <c r="ABL274" s="28"/>
      <c r="ABM274" s="28"/>
      <c r="ABN274" s="28"/>
      <c r="ABO274" s="28"/>
      <c r="ABP274" s="28"/>
      <c r="ABQ274" s="28"/>
      <c r="ABR274" s="28"/>
      <c r="ABS274" s="28"/>
      <c r="ABT274" s="28"/>
      <c r="ABU274" s="28"/>
      <c r="ABV274" s="28"/>
      <c r="ABW274" s="28"/>
      <c r="ABX274" s="28"/>
      <c r="ABY274" s="28"/>
      <c r="ABZ274" s="28"/>
      <c r="ACA274" s="28"/>
      <c r="ACB274" s="28"/>
      <c r="ACC274" s="28"/>
      <c r="ACD274" s="28"/>
      <c r="ACE274" s="28"/>
      <c r="ACF274" s="28"/>
      <c r="ACG274" s="28"/>
      <c r="ACH274" s="28"/>
      <c r="ACI274" s="28"/>
      <c r="ACJ274" s="28"/>
      <c r="ACK274" s="28"/>
      <c r="ACL274" s="28"/>
      <c r="ACM274" s="28"/>
      <c r="ACN274" s="28"/>
      <c r="ACO274" s="28"/>
      <c r="ACP274" s="28"/>
      <c r="ACQ274" s="28"/>
      <c r="ACR274" s="28"/>
      <c r="ACS274" s="28"/>
      <c r="ACT274" s="28"/>
      <c r="ACU274" s="28"/>
      <c r="ACV274" s="28"/>
      <c r="ACW274" s="28"/>
      <c r="ACX274" s="28"/>
      <c r="ACY274" s="28"/>
      <c r="ACZ274" s="28"/>
      <c r="ADA274" s="28"/>
      <c r="ADB274" s="28"/>
      <c r="ADC274" s="28"/>
      <c r="ADD274" s="28"/>
      <c r="ADE274" s="28"/>
      <c r="ADF274" s="28"/>
      <c r="ADG274" s="28"/>
      <c r="ADH274" s="28"/>
      <c r="ADI274" s="28"/>
      <c r="ADJ274" s="28"/>
      <c r="ADK274" s="28"/>
      <c r="ADL274" s="28"/>
      <c r="ADM274" s="28"/>
      <c r="ADN274" s="28"/>
      <c r="ADO274" s="28"/>
      <c r="ADP274" s="28"/>
      <c r="ADQ274" s="28"/>
      <c r="ADR274" s="28"/>
      <c r="ADS274" s="28"/>
      <c r="ADT274" s="28"/>
      <c r="ADU274" s="28"/>
      <c r="ADV274" s="28"/>
      <c r="ADW274" s="28"/>
      <c r="ADX274" s="28"/>
      <c r="ADY274" s="28"/>
      <c r="ADZ274" s="28"/>
      <c r="AEA274" s="28"/>
      <c r="AEB274" s="28"/>
      <c r="AEC274" s="28"/>
      <c r="AED274" s="28"/>
      <c r="AEE274" s="28"/>
      <c r="AEF274" s="28"/>
      <c r="AEG274" s="28"/>
      <c r="AEH274" s="28"/>
      <c r="AEI274" s="28"/>
      <c r="AEJ274" s="28"/>
      <c r="AEK274" s="28"/>
      <c r="AEL274" s="28"/>
      <c r="AEM274" s="28"/>
      <c r="AEN274" s="28"/>
      <c r="AEO274" s="28"/>
      <c r="AEP274" s="28"/>
      <c r="AEQ274" s="28"/>
      <c r="AER274" s="28"/>
      <c r="AES274" s="28"/>
      <c r="AET274" s="28"/>
      <c r="AEU274" s="28"/>
      <c r="AEV274" s="28"/>
      <c r="AEW274" s="28"/>
      <c r="AEX274" s="28"/>
      <c r="AEY274" s="28"/>
      <c r="AEZ274" s="28"/>
      <c r="AFA274" s="28"/>
      <c r="AFB274" s="28"/>
      <c r="AFC274" s="28"/>
      <c r="AFD274" s="28"/>
      <c r="AFE274" s="28"/>
      <c r="AFF274" s="28"/>
      <c r="AFG274" s="28"/>
      <c r="AFH274" s="28"/>
      <c r="AFI274" s="28"/>
      <c r="AFJ274" s="28"/>
      <c r="AFK274" s="28"/>
      <c r="AFL274" s="28"/>
      <c r="AFM274" s="28"/>
      <c r="AFN274" s="28"/>
      <c r="AFO274" s="28"/>
    </row>
    <row r="275" spans="1:847" ht="31.05" customHeight="1">
      <c r="A275" s="446"/>
      <c r="B275" s="447" t="s">
        <v>425</v>
      </c>
      <c r="C275" s="40"/>
      <c r="D275" s="40"/>
      <c r="E275" s="40"/>
      <c r="F275" s="40"/>
      <c r="G275" s="40"/>
      <c r="H275" s="40"/>
      <c r="I275" s="40"/>
      <c r="J275" s="40"/>
      <c r="K275" s="40"/>
      <c r="L275" s="449"/>
    </row>
    <row r="276" spans="1:847" ht="31.05" customHeight="1">
      <c r="A276" s="437"/>
      <c r="B276" s="354"/>
      <c r="C276" s="480" t="s">
        <v>108</v>
      </c>
      <c r="D276" s="350"/>
      <c r="E276" s="481" t="b">
        <v>0</v>
      </c>
      <c r="F276" s="453">
        <f>$I$20*$I276/100</f>
        <v>0</v>
      </c>
      <c r="G276" s="453">
        <f>$G$20*$I276/100</f>
        <v>0</v>
      </c>
      <c r="H276" s="354" t="s">
        <v>453</v>
      </c>
      <c r="I276" s="560">
        <v>100</v>
      </c>
      <c r="J276" s="467" t="s">
        <v>334</v>
      </c>
      <c r="K276" s="514">
        <f t="shared" si="92"/>
        <v>0</v>
      </c>
      <c r="L276" s="422" t="str">
        <f t="shared" ref="L276:L286" si="101">IF($E276,K276,"")</f>
        <v/>
      </c>
      <c r="M276" s="618">
        <v>9.77</v>
      </c>
      <c r="N276" s="262" t="s">
        <v>212</v>
      </c>
      <c r="O276" s="262">
        <f>G276*M276</f>
        <v>0</v>
      </c>
      <c r="P276" s="312" t="s">
        <v>241</v>
      </c>
      <c r="Q276" s="262"/>
      <c r="R276" s="262"/>
      <c r="S276" s="262"/>
      <c r="T276" s="262"/>
      <c r="U276" s="262"/>
      <c r="V276" s="262"/>
      <c r="W276" s="262"/>
      <c r="X276" s="262"/>
      <c r="Y276" s="256">
        <f t="shared" ref="Y276:Y285" si="102">AVERAGE(O276,S276,W276)</f>
        <v>0</v>
      </c>
      <c r="Z276" s="262"/>
      <c r="AA276" s="262">
        <f>Y276-Z276</f>
        <v>0</v>
      </c>
    </row>
    <row r="277" spans="1:847" ht="31.05" customHeight="1">
      <c r="A277" s="457"/>
      <c r="B277" s="44"/>
      <c r="C277" s="472" t="s">
        <v>240</v>
      </c>
      <c r="D277" s="349"/>
      <c r="E277" s="473" t="b">
        <v>0</v>
      </c>
      <c r="F277" s="461">
        <f>$I$20*$I277/100</f>
        <v>0</v>
      </c>
      <c r="G277" s="461">
        <f>$G$20*$I277/100</f>
        <v>0</v>
      </c>
      <c r="H277" s="44" t="s">
        <v>453</v>
      </c>
      <c r="I277" s="560">
        <v>100</v>
      </c>
      <c r="J277" s="462" t="s">
        <v>334</v>
      </c>
      <c r="K277" s="463">
        <f t="shared" si="92"/>
        <v>0</v>
      </c>
      <c r="L277" s="464" t="str">
        <f t="shared" si="101"/>
        <v/>
      </c>
      <c r="M277" s="337">
        <v>9.5</v>
      </c>
      <c r="N277" s="256" t="s">
        <v>212</v>
      </c>
      <c r="O277" s="256">
        <f>G277*M277</f>
        <v>0</v>
      </c>
      <c r="P277" s="331" t="s">
        <v>242</v>
      </c>
      <c r="Q277" s="256">
        <v>12.2</v>
      </c>
      <c r="R277" s="256" t="s">
        <v>212</v>
      </c>
      <c r="S277" s="256">
        <f>G277*Q277</f>
        <v>0</v>
      </c>
      <c r="T277" s="249" t="s">
        <v>243</v>
      </c>
      <c r="U277" s="256"/>
      <c r="V277" s="256"/>
      <c r="W277" s="256"/>
      <c r="X277" s="256"/>
      <c r="Y277" s="256">
        <f t="shared" si="102"/>
        <v>0</v>
      </c>
      <c r="Z277" s="256"/>
      <c r="AA277" s="256">
        <f>Y277-Z277</f>
        <v>0</v>
      </c>
    </row>
    <row r="278" spans="1:847" ht="31.05" customHeight="1">
      <c r="A278" s="437"/>
      <c r="B278" s="354"/>
      <c r="C278" s="480" t="s">
        <v>309</v>
      </c>
      <c r="D278" s="482"/>
      <c r="E278" s="481" t="b">
        <v>0</v>
      </c>
      <c r="F278" s="453">
        <f t="shared" ref="F278:F286" si="103">$I$20*$I278/100</f>
        <v>0</v>
      </c>
      <c r="G278" s="453">
        <f t="shared" ref="G278:G286" si="104">$G$20*$I278/100</f>
        <v>0</v>
      </c>
      <c r="H278" s="354" t="s">
        <v>453</v>
      </c>
      <c r="I278" s="560">
        <v>100</v>
      </c>
      <c r="J278" s="467" t="s">
        <v>334</v>
      </c>
      <c r="K278" s="514">
        <f t="shared" si="92"/>
        <v>0</v>
      </c>
      <c r="L278" s="422" t="str">
        <f t="shared" si="101"/>
        <v/>
      </c>
      <c r="M278" s="337">
        <v>72.64</v>
      </c>
      <c r="N278" s="256" t="s">
        <v>138</v>
      </c>
      <c r="O278" s="256">
        <f>G278*0.01905*M278</f>
        <v>0</v>
      </c>
      <c r="P278" s="331" t="s">
        <v>184</v>
      </c>
      <c r="Q278" s="259">
        <v>74.02</v>
      </c>
      <c r="R278" s="259" t="s">
        <v>138</v>
      </c>
      <c r="S278" s="259">
        <f>G278*0.01905*Q278</f>
        <v>0</v>
      </c>
      <c r="T278" s="259" t="s">
        <v>379</v>
      </c>
      <c r="U278" s="259">
        <v>70.97</v>
      </c>
      <c r="V278" s="259" t="s">
        <v>138</v>
      </c>
      <c r="W278" s="259">
        <f>G278*0.01905*U278</f>
        <v>0</v>
      </c>
      <c r="X278" s="259" t="s">
        <v>380</v>
      </c>
      <c r="Y278" s="256">
        <f t="shared" si="102"/>
        <v>0</v>
      </c>
      <c r="Z278" s="262"/>
      <c r="AA278" s="262">
        <f>Y278-Z278</f>
        <v>0</v>
      </c>
    </row>
    <row r="279" spans="1:847" ht="31.05" customHeight="1">
      <c r="A279" s="457"/>
      <c r="B279" s="44"/>
      <c r="C279" s="472" t="s">
        <v>354</v>
      </c>
      <c r="D279" s="349"/>
      <c r="E279" s="473" t="b">
        <v>0</v>
      </c>
      <c r="F279" s="461">
        <f t="shared" si="103"/>
        <v>0</v>
      </c>
      <c r="G279" s="461">
        <f t="shared" si="104"/>
        <v>0</v>
      </c>
      <c r="H279" s="44" t="s">
        <v>453</v>
      </c>
      <c r="I279" s="560">
        <v>100</v>
      </c>
      <c r="J279" s="468" t="s">
        <v>334</v>
      </c>
      <c r="K279" s="463">
        <f t="shared" si="92"/>
        <v>0</v>
      </c>
      <c r="L279" s="464" t="str">
        <f t="shared" si="101"/>
        <v/>
      </c>
      <c r="M279" s="337">
        <v>72.64</v>
      </c>
      <c r="N279" s="256" t="s">
        <v>138</v>
      </c>
      <c r="O279" s="256">
        <f>G279*0.01905*M279</f>
        <v>0</v>
      </c>
      <c r="P279" s="331" t="s">
        <v>184</v>
      </c>
      <c r="Q279" s="259">
        <v>74.02</v>
      </c>
      <c r="R279" s="259" t="s">
        <v>138</v>
      </c>
      <c r="S279" s="259">
        <f>G279*0.01905*Q279</f>
        <v>0</v>
      </c>
      <c r="T279" s="259" t="s">
        <v>379</v>
      </c>
      <c r="U279" s="259">
        <v>70.97</v>
      </c>
      <c r="V279" s="259" t="s">
        <v>138</v>
      </c>
      <c r="W279" s="259">
        <f>G279*0.01905*U279</f>
        <v>0</v>
      </c>
      <c r="X279" s="259" t="s">
        <v>380</v>
      </c>
      <c r="Y279" s="256">
        <f t="shared" si="102"/>
        <v>0</v>
      </c>
      <c r="Z279" s="256">
        <f>G279*0.01905*434*0.5*3.67</f>
        <v>0</v>
      </c>
      <c r="AA279" s="313">
        <f>Y279-Z279</f>
        <v>0</v>
      </c>
    </row>
    <row r="280" spans="1:847" ht="31.05" customHeight="1">
      <c r="A280" s="450"/>
      <c r="B280" s="35"/>
      <c r="C280" s="474" t="s">
        <v>308</v>
      </c>
      <c r="D280" s="350"/>
      <c r="E280" s="452" t="b">
        <v>0</v>
      </c>
      <c r="F280" s="453">
        <f t="shared" si="103"/>
        <v>0</v>
      </c>
      <c r="G280" s="453">
        <f t="shared" si="104"/>
        <v>0</v>
      </c>
      <c r="H280" s="354" t="s">
        <v>453</v>
      </c>
      <c r="I280" s="560">
        <v>100</v>
      </c>
      <c r="J280" s="455" t="s">
        <v>334</v>
      </c>
      <c r="K280" s="456">
        <f t="shared" si="92"/>
        <v>0</v>
      </c>
      <c r="L280" s="422" t="str">
        <f t="shared" si="101"/>
        <v/>
      </c>
      <c r="M280" s="335">
        <v>68.16</v>
      </c>
      <c r="N280" s="246" t="s">
        <v>138</v>
      </c>
      <c r="O280" s="246">
        <f>G280*0.01905*M280</f>
        <v>0</v>
      </c>
      <c r="P280" s="315" t="s">
        <v>244</v>
      </c>
      <c r="Q280" s="335"/>
      <c r="R280" s="246"/>
      <c r="S280" s="246"/>
      <c r="T280" s="246"/>
      <c r="U280" s="246"/>
      <c r="V280" s="246"/>
      <c r="W280" s="246"/>
      <c r="X280" s="246"/>
      <c r="Y280" s="256">
        <f t="shared" si="102"/>
        <v>0</v>
      </c>
      <c r="Z280" s="246"/>
      <c r="AA280" s="246">
        <f>Y280</f>
        <v>0</v>
      </c>
    </row>
    <row r="281" spans="1:847" ht="31.05" customHeight="1">
      <c r="A281" s="457"/>
      <c r="B281" s="44"/>
      <c r="C281" s="472" t="s">
        <v>355</v>
      </c>
      <c r="D281" s="349"/>
      <c r="E281" s="473" t="b">
        <v>0</v>
      </c>
      <c r="F281" s="461">
        <f t="shared" si="103"/>
        <v>0</v>
      </c>
      <c r="G281" s="461">
        <f t="shared" si="104"/>
        <v>0</v>
      </c>
      <c r="H281" s="44" t="s">
        <v>453</v>
      </c>
      <c r="I281" s="560">
        <v>100</v>
      </c>
      <c r="J281" s="468" t="s">
        <v>334</v>
      </c>
      <c r="K281" s="463">
        <f t="shared" si="92"/>
        <v>0</v>
      </c>
      <c r="L281" s="464" t="str">
        <f t="shared" si="101"/>
        <v/>
      </c>
      <c r="M281" s="337">
        <v>68.16</v>
      </c>
      <c r="N281" s="256" t="s">
        <v>138</v>
      </c>
      <c r="O281" s="256">
        <f>G281*0.01905*M281</f>
        <v>0</v>
      </c>
      <c r="P281" s="336" t="s">
        <v>244</v>
      </c>
      <c r="Q281" s="337"/>
      <c r="R281" s="256"/>
      <c r="S281" s="256"/>
      <c r="T281" s="256"/>
      <c r="U281" s="256"/>
      <c r="V281" s="256"/>
      <c r="W281" s="256"/>
      <c r="X281" s="256"/>
      <c r="Y281" s="256">
        <f t="shared" si="102"/>
        <v>0</v>
      </c>
      <c r="Z281" s="256">
        <f>G281*11.02*0.5*3.67</f>
        <v>0</v>
      </c>
      <c r="AA281" s="256">
        <f>Y281-Z281</f>
        <v>0</v>
      </c>
    </row>
    <row r="282" spans="1:847" ht="31.05" customHeight="1">
      <c r="A282" s="450"/>
      <c r="B282" s="35"/>
      <c r="C282" s="474" t="s">
        <v>110</v>
      </c>
      <c r="D282" s="350"/>
      <c r="E282" s="452" t="b">
        <v>0</v>
      </c>
      <c r="F282" s="453">
        <f t="shared" si="103"/>
        <v>0</v>
      </c>
      <c r="G282" s="453">
        <f t="shared" si="104"/>
        <v>0</v>
      </c>
      <c r="H282" s="354" t="s">
        <v>453</v>
      </c>
      <c r="I282" s="560">
        <v>100</v>
      </c>
      <c r="J282" s="455" t="s">
        <v>334</v>
      </c>
      <c r="K282" s="456">
        <f t="shared" si="92"/>
        <v>0</v>
      </c>
      <c r="L282" s="422" t="str">
        <f t="shared" si="101"/>
        <v/>
      </c>
      <c r="M282" s="335">
        <v>-1.7</v>
      </c>
      <c r="N282" s="246" t="s">
        <v>212</v>
      </c>
      <c r="O282" s="246">
        <f>G282*M282</f>
        <v>0</v>
      </c>
      <c r="P282" s="333" t="s">
        <v>245</v>
      </c>
      <c r="Q282" s="335"/>
      <c r="R282" s="246"/>
      <c r="S282" s="246"/>
      <c r="T282" s="246"/>
      <c r="U282" s="246"/>
      <c r="V282" s="246"/>
      <c r="W282" s="246"/>
      <c r="X282" s="246"/>
      <c r="Y282" s="256">
        <f t="shared" si="102"/>
        <v>0</v>
      </c>
      <c r="Z282" s="246"/>
      <c r="AA282" s="246">
        <f>Y282</f>
        <v>0</v>
      </c>
    </row>
    <row r="283" spans="1:847" ht="31.05" customHeight="1">
      <c r="A283" s="457"/>
      <c r="B283" s="44"/>
      <c r="C283" s="472" t="s">
        <v>248</v>
      </c>
      <c r="D283" s="349"/>
      <c r="E283" s="473" t="b">
        <v>0</v>
      </c>
      <c r="F283" s="461">
        <f t="shared" si="103"/>
        <v>0</v>
      </c>
      <c r="G283" s="461">
        <f t="shared" si="104"/>
        <v>0</v>
      </c>
      <c r="H283" s="44" t="s">
        <v>453</v>
      </c>
      <c r="I283" s="560">
        <v>100</v>
      </c>
      <c r="J283" s="468" t="s">
        <v>334</v>
      </c>
      <c r="K283" s="463">
        <f t="shared" si="92"/>
        <v>0</v>
      </c>
      <c r="L283" s="464" t="str">
        <f t="shared" si="101"/>
        <v/>
      </c>
      <c r="M283" s="621">
        <v>4.34</v>
      </c>
      <c r="N283" s="286" t="s">
        <v>212</v>
      </c>
      <c r="O283" s="286">
        <f>G283*M283</f>
        <v>0</v>
      </c>
      <c r="P283" s="286" t="s">
        <v>246</v>
      </c>
      <c r="Q283" s="286">
        <v>6.16</v>
      </c>
      <c r="R283" s="286" t="s">
        <v>212</v>
      </c>
      <c r="S283" s="286">
        <f>G283*Q283</f>
        <v>0</v>
      </c>
      <c r="T283" s="286" t="s">
        <v>247</v>
      </c>
      <c r="U283" s="286">
        <v>2.95</v>
      </c>
      <c r="V283" s="286" t="s">
        <v>212</v>
      </c>
      <c r="W283" s="286">
        <f>G283*U283</f>
        <v>0</v>
      </c>
      <c r="X283" s="286" t="s">
        <v>251</v>
      </c>
      <c r="Y283" s="256">
        <f t="shared" si="102"/>
        <v>0</v>
      </c>
      <c r="Z283" s="256">
        <f>G283*3*0.73*0.4*3.67</f>
        <v>0</v>
      </c>
      <c r="AA283" s="256">
        <f>Y283-Z283</f>
        <v>0</v>
      </c>
    </row>
    <row r="284" spans="1:847" ht="31.05" customHeight="1">
      <c r="A284" s="450"/>
      <c r="B284" s="35"/>
      <c r="C284" s="474" t="s">
        <v>249</v>
      </c>
      <c r="D284" s="350"/>
      <c r="E284" s="452" t="b">
        <v>0</v>
      </c>
      <c r="F284" s="453">
        <f t="shared" si="103"/>
        <v>0</v>
      </c>
      <c r="G284" s="453">
        <f t="shared" si="104"/>
        <v>0</v>
      </c>
      <c r="H284" s="354" t="s">
        <v>453</v>
      </c>
      <c r="I284" s="560">
        <v>100</v>
      </c>
      <c r="J284" s="455" t="s">
        <v>334</v>
      </c>
      <c r="K284" s="456">
        <f t="shared" si="92"/>
        <v>0</v>
      </c>
      <c r="L284" s="422" t="str">
        <f t="shared" si="101"/>
        <v/>
      </c>
      <c r="M284" s="622">
        <v>13.14</v>
      </c>
      <c r="N284" s="338" t="s">
        <v>212</v>
      </c>
      <c r="O284" s="338">
        <f>G284*M284</f>
        <v>0</v>
      </c>
      <c r="P284" s="338" t="s">
        <v>252</v>
      </c>
      <c r="Q284" s="335"/>
      <c r="R284" s="246"/>
      <c r="S284" s="246"/>
      <c r="T284" s="246"/>
      <c r="U284" s="246"/>
      <c r="V284" s="246"/>
      <c r="W284" s="246"/>
      <c r="X284" s="246"/>
      <c r="Y284" s="256">
        <f t="shared" si="102"/>
        <v>0</v>
      </c>
      <c r="Z284" s="246"/>
      <c r="AA284" s="246">
        <f>Y284-Z284</f>
        <v>0</v>
      </c>
    </row>
    <row r="285" spans="1:847" ht="31.05" customHeight="1">
      <c r="A285" s="457"/>
      <c r="B285" s="44"/>
      <c r="C285" s="472" t="s">
        <v>113</v>
      </c>
      <c r="D285" s="349"/>
      <c r="E285" s="473" t="b">
        <v>0</v>
      </c>
      <c r="F285" s="461">
        <f t="shared" si="103"/>
        <v>0</v>
      </c>
      <c r="G285" s="461">
        <f t="shared" si="104"/>
        <v>0</v>
      </c>
      <c r="H285" s="44" t="s">
        <v>453</v>
      </c>
      <c r="I285" s="560">
        <v>100</v>
      </c>
      <c r="J285" s="468" t="s">
        <v>334</v>
      </c>
      <c r="K285" s="463">
        <f t="shared" si="92"/>
        <v>0</v>
      </c>
      <c r="L285" s="464" t="str">
        <f t="shared" si="101"/>
        <v/>
      </c>
      <c r="M285" s="337">
        <v>14.4</v>
      </c>
      <c r="N285" s="256" t="s">
        <v>212</v>
      </c>
      <c r="O285" s="256">
        <f>G285*M285</f>
        <v>0</v>
      </c>
      <c r="P285" s="331" t="s">
        <v>253</v>
      </c>
      <c r="Q285" s="256"/>
      <c r="R285" s="256"/>
      <c r="S285" s="256"/>
      <c r="T285" s="256"/>
      <c r="U285" s="256"/>
      <c r="V285" s="256"/>
      <c r="W285" s="256"/>
      <c r="X285" s="256"/>
      <c r="Y285" s="256">
        <f t="shared" si="102"/>
        <v>0</v>
      </c>
      <c r="Z285" s="256"/>
      <c r="AA285" s="256">
        <f>Y285-Z285</f>
        <v>0</v>
      </c>
    </row>
    <row r="286" spans="1:847" ht="31.05" customHeight="1">
      <c r="A286" s="450"/>
      <c r="B286" s="35"/>
      <c r="C286" s="474" t="s">
        <v>307</v>
      </c>
      <c r="D286" s="350"/>
      <c r="E286" s="452" t="b">
        <v>0</v>
      </c>
      <c r="F286" s="453">
        <f t="shared" si="103"/>
        <v>0</v>
      </c>
      <c r="G286" s="453">
        <f t="shared" si="104"/>
        <v>0</v>
      </c>
      <c r="H286" s="354" t="s">
        <v>453</v>
      </c>
      <c r="I286" s="560">
        <v>100</v>
      </c>
      <c r="J286" s="455" t="s">
        <v>334</v>
      </c>
      <c r="K286" s="456">
        <f t="shared" si="92"/>
        <v>0</v>
      </c>
      <c r="L286" s="422" t="str">
        <f t="shared" si="101"/>
        <v/>
      </c>
      <c r="M286" s="335">
        <v>262.5</v>
      </c>
      <c r="N286" s="246" t="s">
        <v>138</v>
      </c>
      <c r="O286" s="246">
        <f>G286*0.01905*0.2*M286</f>
        <v>0</v>
      </c>
      <c r="P286" s="338" t="s">
        <v>295</v>
      </c>
      <c r="Q286" s="246">
        <v>9.173</v>
      </c>
      <c r="R286" s="246" t="s">
        <v>297</v>
      </c>
      <c r="S286" s="246">
        <f>G286*0.01905*Q286</f>
        <v>0</v>
      </c>
      <c r="T286" s="339" t="s">
        <v>296</v>
      </c>
      <c r="U286" s="246"/>
      <c r="V286" s="246"/>
      <c r="W286" s="246"/>
      <c r="X286" s="246"/>
      <c r="Y286" s="298">
        <f>O286+S286</f>
        <v>0</v>
      </c>
      <c r="Z286" s="246"/>
      <c r="AA286" s="246">
        <f>Y286-Z286</f>
        <v>0</v>
      </c>
    </row>
    <row r="287" spans="1:847" s="6" customFormat="1" ht="31.05" customHeight="1">
      <c r="A287" s="457"/>
      <c r="B287" s="44"/>
      <c r="C287" s="472"/>
      <c r="D287" s="44"/>
      <c r="E287" s="536"/>
      <c r="F287" s="496"/>
      <c r="G287" s="461"/>
      <c r="H287" s="44"/>
      <c r="I287" s="532"/>
      <c r="J287" s="468"/>
      <c r="K287" s="463"/>
      <c r="L287" s="464"/>
      <c r="M287" s="249"/>
      <c r="N287" s="249"/>
      <c r="O287" s="249"/>
      <c r="P287" s="249"/>
      <c r="Q287" s="249"/>
      <c r="R287" s="249"/>
      <c r="S287" s="249"/>
      <c r="T287" s="249"/>
      <c r="U287" s="249"/>
      <c r="V287" s="249"/>
      <c r="W287" s="249"/>
      <c r="X287" s="249"/>
      <c r="Y287" s="249"/>
      <c r="Z287" s="249"/>
      <c r="AA287" s="249"/>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c r="FX287" s="28"/>
      <c r="FY287" s="28"/>
      <c r="FZ287" s="28"/>
      <c r="GA287" s="28"/>
      <c r="GB287" s="28"/>
      <c r="GC287" s="28"/>
      <c r="GD287" s="28"/>
      <c r="GE287" s="28"/>
      <c r="GF287" s="28"/>
      <c r="GG287" s="28"/>
      <c r="GH287" s="28"/>
      <c r="GI287" s="28"/>
      <c r="GJ287" s="28"/>
      <c r="GK287" s="28"/>
      <c r="GL287" s="28"/>
      <c r="GM287" s="28"/>
      <c r="GN287" s="28"/>
      <c r="GO287" s="28"/>
      <c r="GP287" s="28"/>
      <c r="GQ287" s="28"/>
      <c r="GR287" s="28"/>
      <c r="GS287" s="28"/>
      <c r="GT287" s="28"/>
      <c r="GU287" s="28"/>
      <c r="GV287" s="28"/>
      <c r="GW287" s="28"/>
      <c r="GX287" s="28"/>
      <c r="GY287" s="28"/>
      <c r="GZ287" s="28"/>
      <c r="HA287" s="28"/>
      <c r="HB287" s="28"/>
      <c r="HC287" s="28"/>
      <c r="HD287" s="28"/>
      <c r="HE287" s="28"/>
      <c r="HF287" s="28"/>
      <c r="HG287" s="28"/>
      <c r="HH287" s="28"/>
      <c r="HI287" s="28"/>
      <c r="HJ287" s="28"/>
      <c r="HK287" s="28"/>
      <c r="HL287" s="28"/>
      <c r="HM287" s="28"/>
      <c r="HN287" s="28"/>
      <c r="HO287" s="28"/>
      <c r="HP287" s="28"/>
      <c r="HQ287" s="28"/>
      <c r="HR287" s="28"/>
      <c r="HS287" s="28"/>
      <c r="HT287" s="28"/>
      <c r="HU287" s="28"/>
      <c r="HV287" s="28"/>
      <c r="HW287" s="28"/>
      <c r="HX287" s="28"/>
      <c r="HY287" s="28"/>
      <c r="HZ287" s="28"/>
      <c r="IA287" s="28"/>
      <c r="IB287" s="28"/>
      <c r="IC287" s="28"/>
      <c r="ID287" s="28"/>
      <c r="IE287" s="28"/>
      <c r="IF287" s="28"/>
      <c r="IG287" s="28"/>
      <c r="IH287" s="28"/>
      <c r="II287" s="28"/>
      <c r="IJ287" s="28"/>
      <c r="IK287" s="28"/>
      <c r="IL287" s="28"/>
      <c r="IM287" s="28"/>
      <c r="IN287" s="28"/>
      <c r="IO287" s="28"/>
      <c r="IP287" s="28"/>
      <c r="IQ287" s="28"/>
      <c r="IR287" s="28"/>
      <c r="IS287" s="28"/>
      <c r="IT287" s="28"/>
      <c r="IU287" s="28"/>
      <c r="IV287" s="28"/>
      <c r="IW287" s="28"/>
      <c r="IX287" s="28"/>
      <c r="IY287" s="28"/>
      <c r="IZ287" s="28"/>
      <c r="JA287" s="28"/>
      <c r="JB287" s="28"/>
      <c r="JC287" s="28"/>
      <c r="JD287" s="28"/>
      <c r="JE287" s="28"/>
      <c r="JF287" s="28"/>
      <c r="JG287" s="28"/>
      <c r="JH287" s="28"/>
      <c r="JI287" s="28"/>
      <c r="JJ287" s="28"/>
      <c r="JK287" s="28"/>
      <c r="JL287" s="28"/>
      <c r="JM287" s="28"/>
      <c r="JN287" s="28"/>
      <c r="JO287" s="28"/>
      <c r="JP287" s="28"/>
      <c r="JQ287" s="28"/>
      <c r="JR287" s="28"/>
      <c r="JS287" s="28"/>
      <c r="JT287" s="28"/>
      <c r="JU287" s="28"/>
      <c r="JV287" s="28"/>
      <c r="JW287" s="28"/>
      <c r="JX287" s="28"/>
      <c r="JY287" s="28"/>
      <c r="JZ287" s="28"/>
      <c r="KA287" s="28"/>
      <c r="KB287" s="28"/>
      <c r="KC287" s="28"/>
      <c r="KD287" s="28"/>
      <c r="KE287" s="28"/>
      <c r="KF287" s="28"/>
      <c r="KG287" s="28"/>
      <c r="KH287" s="28"/>
      <c r="KI287" s="28"/>
      <c r="KJ287" s="28"/>
      <c r="KK287" s="28"/>
      <c r="KL287" s="28"/>
      <c r="KM287" s="28"/>
      <c r="KN287" s="28"/>
      <c r="KO287" s="28"/>
      <c r="KP287" s="28"/>
      <c r="KQ287" s="28"/>
      <c r="KR287" s="28"/>
      <c r="KS287" s="28"/>
      <c r="KT287" s="28"/>
      <c r="KU287" s="28"/>
      <c r="KV287" s="28"/>
      <c r="KW287" s="28"/>
      <c r="KX287" s="28"/>
      <c r="KY287" s="28"/>
      <c r="KZ287" s="28"/>
      <c r="LA287" s="28"/>
      <c r="LB287" s="28"/>
      <c r="LC287" s="28"/>
      <c r="LD287" s="28"/>
      <c r="LE287" s="28"/>
      <c r="LF287" s="28"/>
      <c r="LG287" s="28"/>
      <c r="LH287" s="28"/>
      <c r="LI287" s="28"/>
      <c r="LJ287" s="28"/>
      <c r="LK287" s="28"/>
      <c r="LL287" s="28"/>
      <c r="LM287" s="28"/>
      <c r="LN287" s="28"/>
      <c r="LO287" s="28"/>
      <c r="LP287" s="28"/>
      <c r="LQ287" s="28"/>
      <c r="LR287" s="28"/>
      <c r="LS287" s="28"/>
      <c r="LT287" s="28"/>
      <c r="LU287" s="28"/>
      <c r="LV287" s="28"/>
      <c r="LW287" s="28"/>
      <c r="LX287" s="28"/>
      <c r="LY287" s="28"/>
      <c r="LZ287" s="28"/>
      <c r="MA287" s="28"/>
      <c r="MB287" s="28"/>
      <c r="MC287" s="28"/>
      <c r="MD287" s="28"/>
      <c r="ME287" s="28"/>
      <c r="MF287" s="28"/>
      <c r="MG287" s="28"/>
      <c r="MH287" s="28"/>
      <c r="MI287" s="28"/>
      <c r="MJ287" s="28"/>
      <c r="MK287" s="28"/>
      <c r="ML287" s="28"/>
      <c r="MM287" s="28"/>
      <c r="MN287" s="28"/>
      <c r="MO287" s="28"/>
      <c r="MP287" s="28"/>
      <c r="MQ287" s="28"/>
      <c r="MR287" s="28"/>
      <c r="MS287" s="28"/>
      <c r="MT287" s="28"/>
      <c r="MU287" s="28"/>
      <c r="MV287" s="28"/>
      <c r="MW287" s="28"/>
      <c r="MX287" s="28"/>
      <c r="MY287" s="28"/>
      <c r="MZ287" s="28"/>
      <c r="NA287" s="28"/>
      <c r="NB287" s="28"/>
      <c r="NC287" s="28"/>
      <c r="ND287" s="28"/>
      <c r="NE287" s="28"/>
      <c r="NF287" s="28"/>
      <c r="NG287" s="28"/>
      <c r="NH287" s="28"/>
      <c r="NI287" s="28"/>
      <c r="NJ287" s="28"/>
      <c r="NK287" s="28"/>
      <c r="NL287" s="28"/>
      <c r="NM287" s="28"/>
      <c r="NN287" s="28"/>
      <c r="NO287" s="28"/>
      <c r="NP287" s="28"/>
      <c r="NQ287" s="28"/>
      <c r="NR287" s="28"/>
      <c r="NS287" s="28"/>
      <c r="NT287" s="28"/>
      <c r="NU287" s="28"/>
      <c r="NV287" s="28"/>
      <c r="NW287" s="28"/>
      <c r="NX287" s="28"/>
      <c r="NY287" s="28"/>
      <c r="NZ287" s="28"/>
      <c r="OA287" s="28"/>
      <c r="OB287" s="28"/>
      <c r="OC287" s="28"/>
      <c r="OD287" s="28"/>
      <c r="OE287" s="28"/>
      <c r="OF287" s="28"/>
      <c r="OG287" s="28"/>
      <c r="OH287" s="28"/>
      <c r="OI287" s="28"/>
      <c r="OJ287" s="28"/>
      <c r="OK287" s="28"/>
      <c r="OL287" s="28"/>
      <c r="OM287" s="28"/>
      <c r="ON287" s="28"/>
      <c r="OO287" s="28"/>
      <c r="OP287" s="28"/>
      <c r="OQ287" s="28"/>
      <c r="OR287" s="28"/>
      <c r="OS287" s="28"/>
      <c r="OT287" s="28"/>
      <c r="OU287" s="28"/>
      <c r="OV287" s="28"/>
      <c r="OW287" s="28"/>
      <c r="OX287" s="28"/>
      <c r="OY287" s="28"/>
      <c r="OZ287" s="28"/>
      <c r="PA287" s="28"/>
      <c r="PB287" s="28"/>
      <c r="PC287" s="28"/>
      <c r="PD287" s="28"/>
      <c r="PE287" s="28"/>
      <c r="PF287" s="28"/>
      <c r="PG287" s="28"/>
      <c r="PH287" s="28"/>
      <c r="PI287" s="28"/>
      <c r="PJ287" s="28"/>
      <c r="PK287" s="28"/>
      <c r="PL287" s="28"/>
      <c r="PM287" s="28"/>
      <c r="PN287" s="28"/>
      <c r="PO287" s="28"/>
      <c r="PP287" s="28"/>
      <c r="PQ287" s="28"/>
      <c r="PR287" s="28"/>
      <c r="PS287" s="28"/>
      <c r="PT287" s="28"/>
      <c r="PU287" s="28"/>
      <c r="PV287" s="28"/>
      <c r="PW287" s="28"/>
      <c r="PX287" s="28"/>
      <c r="PY287" s="28"/>
      <c r="PZ287" s="28"/>
      <c r="QA287" s="28"/>
      <c r="QB287" s="28"/>
      <c r="QC287" s="28"/>
      <c r="QD287" s="28"/>
      <c r="QE287" s="28"/>
      <c r="QF287" s="28"/>
      <c r="QG287" s="28"/>
      <c r="QH287" s="28"/>
      <c r="QI287" s="28"/>
      <c r="QJ287" s="28"/>
      <c r="QK287" s="28"/>
      <c r="QL287" s="28"/>
      <c r="QM287" s="28"/>
      <c r="QN287" s="28"/>
      <c r="QO287" s="28"/>
      <c r="QP287" s="28"/>
      <c r="QQ287" s="28"/>
      <c r="QR287" s="28"/>
      <c r="QS287" s="28"/>
      <c r="QT287" s="28"/>
      <c r="QU287" s="28"/>
      <c r="QV287" s="28"/>
      <c r="QW287" s="28"/>
      <c r="QX287" s="28"/>
      <c r="QY287" s="28"/>
      <c r="QZ287" s="28"/>
      <c r="RA287" s="28"/>
      <c r="RB287" s="28"/>
      <c r="RC287" s="28"/>
      <c r="RD287" s="28"/>
      <c r="RE287" s="28"/>
      <c r="RF287" s="28"/>
      <c r="RG287" s="28"/>
      <c r="RH287" s="28"/>
      <c r="RI287" s="28"/>
      <c r="RJ287" s="28"/>
      <c r="RK287" s="28"/>
      <c r="RL287" s="28"/>
      <c r="RM287" s="28"/>
      <c r="RN287" s="28"/>
      <c r="RO287" s="28"/>
      <c r="RP287" s="28"/>
      <c r="RQ287" s="28"/>
      <c r="RR287" s="28"/>
      <c r="RS287" s="28"/>
      <c r="RT287" s="28"/>
      <c r="RU287" s="28"/>
      <c r="RV287" s="28"/>
      <c r="RW287" s="28"/>
      <c r="RX287" s="28"/>
      <c r="RY287" s="28"/>
      <c r="RZ287" s="28"/>
      <c r="SA287" s="28"/>
      <c r="SB287" s="28"/>
      <c r="SC287" s="28"/>
      <c r="SD287" s="28"/>
      <c r="SE287" s="28"/>
      <c r="SF287" s="28"/>
      <c r="SG287" s="28"/>
      <c r="SH287" s="28"/>
      <c r="SI287" s="28"/>
      <c r="SJ287" s="28"/>
      <c r="SK287" s="28"/>
      <c r="SL287" s="28"/>
      <c r="SM287" s="28"/>
      <c r="SN287" s="28"/>
      <c r="SO287" s="28"/>
      <c r="SP287" s="28"/>
      <c r="SQ287" s="28"/>
      <c r="SR287" s="28"/>
      <c r="SS287" s="28"/>
      <c r="ST287" s="28"/>
      <c r="SU287" s="28"/>
      <c r="SV287" s="28"/>
      <c r="SW287" s="28"/>
      <c r="SX287" s="28"/>
      <c r="SY287" s="28"/>
      <c r="SZ287" s="28"/>
      <c r="TA287" s="28"/>
      <c r="TB287" s="28"/>
      <c r="TC287" s="28"/>
      <c r="TD287" s="28"/>
      <c r="TE287" s="28"/>
      <c r="TF287" s="28"/>
      <c r="TG287" s="28"/>
      <c r="TH287" s="28"/>
      <c r="TI287" s="28"/>
      <c r="TJ287" s="28"/>
      <c r="TK287" s="28"/>
      <c r="TL287" s="28"/>
      <c r="TM287" s="28"/>
      <c r="TN287" s="28"/>
      <c r="TO287" s="28"/>
      <c r="TP287" s="28"/>
      <c r="TQ287" s="28"/>
      <c r="TR287" s="28"/>
      <c r="TS287" s="28"/>
      <c r="TT287" s="28"/>
      <c r="TU287" s="28"/>
      <c r="TV287" s="28"/>
      <c r="TW287" s="28"/>
      <c r="TX287" s="28"/>
      <c r="TY287" s="28"/>
      <c r="TZ287" s="28"/>
      <c r="UA287" s="28"/>
      <c r="UB287" s="28"/>
      <c r="UC287" s="28"/>
      <c r="UD287" s="28"/>
      <c r="UE287" s="28"/>
      <c r="UF287" s="28"/>
      <c r="UG287" s="28"/>
      <c r="UH287" s="28"/>
      <c r="UI287" s="28"/>
      <c r="UJ287" s="28"/>
      <c r="UK287" s="28"/>
      <c r="UL287" s="28"/>
      <c r="UM287" s="28"/>
      <c r="UN287" s="28"/>
      <c r="UO287" s="28"/>
      <c r="UP287" s="28"/>
      <c r="UQ287" s="28"/>
      <c r="UR287" s="28"/>
      <c r="US287" s="28"/>
      <c r="UT287" s="28"/>
      <c r="UU287" s="28"/>
      <c r="UV287" s="28"/>
      <c r="UW287" s="28"/>
      <c r="UX287" s="28"/>
      <c r="UY287" s="28"/>
      <c r="UZ287" s="28"/>
      <c r="VA287" s="28"/>
      <c r="VB287" s="28"/>
      <c r="VC287" s="28"/>
      <c r="VD287" s="28"/>
      <c r="VE287" s="28"/>
      <c r="VF287" s="28"/>
      <c r="VG287" s="28"/>
      <c r="VH287" s="28"/>
      <c r="VI287" s="28"/>
      <c r="VJ287" s="28"/>
      <c r="VK287" s="28"/>
      <c r="VL287" s="28"/>
      <c r="VM287" s="28"/>
      <c r="VN287" s="28"/>
      <c r="VO287" s="28"/>
      <c r="VP287" s="28"/>
      <c r="VQ287" s="28"/>
      <c r="VR287" s="28"/>
      <c r="VS287" s="28"/>
      <c r="VT287" s="28"/>
      <c r="VU287" s="28"/>
      <c r="VV287" s="28"/>
      <c r="VW287" s="28"/>
      <c r="VX287" s="28"/>
      <c r="VY287" s="28"/>
      <c r="VZ287" s="28"/>
      <c r="WA287" s="28"/>
      <c r="WB287" s="28"/>
      <c r="WC287" s="28"/>
      <c r="WD287" s="28"/>
      <c r="WE287" s="28"/>
      <c r="WF287" s="28"/>
      <c r="WG287" s="28"/>
      <c r="WH287" s="28"/>
      <c r="WI287" s="28"/>
      <c r="WJ287" s="28"/>
      <c r="WK287" s="28"/>
      <c r="WL287" s="28"/>
      <c r="WM287" s="28"/>
      <c r="WN287" s="28"/>
      <c r="WO287" s="28"/>
      <c r="WP287" s="28"/>
      <c r="WQ287" s="28"/>
      <c r="WR287" s="28"/>
      <c r="WS287" s="28"/>
      <c r="WT287" s="28"/>
      <c r="WU287" s="28"/>
      <c r="WV287" s="28"/>
      <c r="WW287" s="28"/>
      <c r="WX287" s="28"/>
      <c r="WY287" s="28"/>
      <c r="WZ287" s="28"/>
      <c r="XA287" s="28"/>
      <c r="XB287" s="28"/>
      <c r="XC287" s="28"/>
      <c r="XD287" s="28"/>
      <c r="XE287" s="28"/>
      <c r="XF287" s="28"/>
      <c r="XG287" s="28"/>
      <c r="XH287" s="28"/>
      <c r="XI287" s="28"/>
      <c r="XJ287" s="28"/>
      <c r="XK287" s="28"/>
      <c r="XL287" s="28"/>
      <c r="XM287" s="28"/>
      <c r="XN287" s="28"/>
      <c r="XO287" s="28"/>
      <c r="XP287" s="28"/>
      <c r="XQ287" s="28"/>
      <c r="XR287" s="28"/>
      <c r="XS287" s="28"/>
      <c r="XT287" s="28"/>
      <c r="XU287" s="28"/>
      <c r="XV287" s="28"/>
      <c r="XW287" s="28"/>
      <c r="XX287" s="28"/>
      <c r="XY287" s="28"/>
      <c r="XZ287" s="28"/>
      <c r="YA287" s="28"/>
      <c r="YB287" s="28"/>
      <c r="YC287" s="28"/>
      <c r="YD287" s="28"/>
      <c r="YE287" s="28"/>
      <c r="YF287" s="28"/>
      <c r="YG287" s="28"/>
      <c r="YH287" s="28"/>
      <c r="YI287" s="28"/>
      <c r="YJ287" s="28"/>
      <c r="YK287" s="28"/>
      <c r="YL287" s="28"/>
      <c r="YM287" s="28"/>
      <c r="YN287" s="28"/>
      <c r="YO287" s="28"/>
      <c r="YP287" s="28"/>
      <c r="YQ287" s="28"/>
      <c r="YR287" s="28"/>
      <c r="YS287" s="28"/>
      <c r="YT287" s="28"/>
      <c r="YU287" s="28"/>
      <c r="YV287" s="28"/>
      <c r="YW287" s="28"/>
      <c r="YX287" s="28"/>
      <c r="YY287" s="28"/>
      <c r="YZ287" s="28"/>
      <c r="ZA287" s="28"/>
      <c r="ZB287" s="28"/>
      <c r="ZC287" s="28"/>
      <c r="ZD287" s="28"/>
      <c r="ZE287" s="28"/>
      <c r="ZF287" s="28"/>
      <c r="ZG287" s="28"/>
      <c r="ZH287" s="28"/>
      <c r="ZI287" s="28"/>
      <c r="ZJ287" s="28"/>
      <c r="ZK287" s="28"/>
      <c r="ZL287" s="28"/>
      <c r="ZM287" s="28"/>
      <c r="ZN287" s="28"/>
      <c r="ZO287" s="28"/>
      <c r="ZP287" s="28"/>
      <c r="ZQ287" s="28"/>
      <c r="ZR287" s="28"/>
      <c r="ZS287" s="28"/>
      <c r="ZT287" s="28"/>
      <c r="ZU287" s="28"/>
      <c r="ZV287" s="28"/>
      <c r="ZW287" s="28"/>
      <c r="ZX287" s="28"/>
      <c r="ZY287" s="28"/>
      <c r="ZZ287" s="28"/>
      <c r="AAA287" s="28"/>
      <c r="AAB287" s="28"/>
      <c r="AAC287" s="28"/>
      <c r="AAD287" s="28"/>
      <c r="AAE287" s="28"/>
      <c r="AAF287" s="28"/>
      <c r="AAG287" s="28"/>
      <c r="AAH287" s="28"/>
      <c r="AAI287" s="28"/>
      <c r="AAJ287" s="28"/>
      <c r="AAK287" s="28"/>
      <c r="AAL287" s="28"/>
      <c r="AAM287" s="28"/>
      <c r="AAN287" s="28"/>
      <c r="AAO287" s="28"/>
      <c r="AAP287" s="28"/>
      <c r="AAQ287" s="28"/>
      <c r="AAR287" s="28"/>
      <c r="AAS287" s="28"/>
      <c r="AAT287" s="28"/>
      <c r="AAU287" s="28"/>
      <c r="AAV287" s="28"/>
      <c r="AAW287" s="28"/>
      <c r="AAX287" s="28"/>
      <c r="AAY287" s="28"/>
      <c r="AAZ287" s="28"/>
      <c r="ABA287" s="28"/>
      <c r="ABB287" s="28"/>
      <c r="ABC287" s="28"/>
      <c r="ABD287" s="28"/>
      <c r="ABE287" s="28"/>
      <c r="ABF287" s="28"/>
      <c r="ABG287" s="28"/>
      <c r="ABH287" s="28"/>
      <c r="ABI287" s="28"/>
      <c r="ABJ287" s="28"/>
      <c r="ABK287" s="28"/>
      <c r="ABL287" s="28"/>
      <c r="ABM287" s="28"/>
      <c r="ABN287" s="28"/>
      <c r="ABO287" s="28"/>
      <c r="ABP287" s="28"/>
      <c r="ABQ287" s="28"/>
      <c r="ABR287" s="28"/>
      <c r="ABS287" s="28"/>
      <c r="ABT287" s="28"/>
      <c r="ABU287" s="28"/>
      <c r="ABV287" s="28"/>
      <c r="ABW287" s="28"/>
      <c r="ABX287" s="28"/>
      <c r="ABY287" s="28"/>
      <c r="ABZ287" s="28"/>
      <c r="ACA287" s="28"/>
      <c r="ACB287" s="28"/>
      <c r="ACC287" s="28"/>
      <c r="ACD287" s="28"/>
      <c r="ACE287" s="28"/>
      <c r="ACF287" s="28"/>
      <c r="ACG287" s="28"/>
      <c r="ACH287" s="28"/>
      <c r="ACI287" s="28"/>
      <c r="ACJ287" s="28"/>
      <c r="ACK287" s="28"/>
      <c r="ACL287" s="28"/>
      <c r="ACM287" s="28"/>
      <c r="ACN287" s="28"/>
      <c r="ACO287" s="28"/>
      <c r="ACP287" s="28"/>
      <c r="ACQ287" s="28"/>
      <c r="ACR287" s="28"/>
      <c r="ACS287" s="28"/>
      <c r="ACT287" s="28"/>
      <c r="ACU287" s="28"/>
      <c r="ACV287" s="28"/>
      <c r="ACW287" s="28"/>
      <c r="ACX287" s="28"/>
      <c r="ACY287" s="28"/>
      <c r="ACZ287" s="28"/>
      <c r="ADA287" s="28"/>
      <c r="ADB287" s="28"/>
      <c r="ADC287" s="28"/>
      <c r="ADD287" s="28"/>
      <c r="ADE287" s="28"/>
      <c r="ADF287" s="28"/>
      <c r="ADG287" s="28"/>
      <c r="ADH287" s="28"/>
      <c r="ADI287" s="28"/>
      <c r="ADJ287" s="28"/>
      <c r="ADK287" s="28"/>
      <c r="ADL287" s="28"/>
      <c r="ADM287" s="28"/>
      <c r="ADN287" s="28"/>
      <c r="ADO287" s="28"/>
      <c r="ADP287" s="28"/>
      <c r="ADQ287" s="28"/>
      <c r="ADR287" s="28"/>
      <c r="ADS287" s="28"/>
      <c r="ADT287" s="28"/>
      <c r="ADU287" s="28"/>
      <c r="ADV287" s="28"/>
      <c r="ADW287" s="28"/>
      <c r="ADX287" s="28"/>
      <c r="ADY287" s="28"/>
      <c r="ADZ287" s="28"/>
      <c r="AEA287" s="28"/>
      <c r="AEB287" s="28"/>
      <c r="AEC287" s="28"/>
      <c r="AED287" s="28"/>
      <c r="AEE287" s="28"/>
      <c r="AEF287" s="28"/>
      <c r="AEG287" s="28"/>
      <c r="AEH287" s="28"/>
      <c r="AEI287" s="28"/>
      <c r="AEJ287" s="28"/>
      <c r="AEK287" s="28"/>
      <c r="AEL287" s="28"/>
      <c r="AEM287" s="28"/>
      <c r="AEN287" s="28"/>
      <c r="AEO287" s="28"/>
      <c r="AEP287" s="28"/>
      <c r="AEQ287" s="28"/>
      <c r="AER287" s="28"/>
      <c r="AES287" s="28"/>
      <c r="AET287" s="28"/>
      <c r="AEU287" s="28"/>
      <c r="AEV287" s="28"/>
      <c r="AEW287" s="28"/>
      <c r="AEX287" s="28"/>
      <c r="AEY287" s="28"/>
      <c r="AEZ287" s="28"/>
      <c r="AFA287" s="28"/>
      <c r="AFB287" s="28"/>
      <c r="AFC287" s="28"/>
      <c r="AFD287" s="28"/>
      <c r="AFE287" s="28"/>
      <c r="AFF287" s="28"/>
      <c r="AFG287" s="28"/>
      <c r="AFH287" s="28"/>
      <c r="AFI287" s="28"/>
      <c r="AFJ287" s="28"/>
      <c r="AFK287" s="28"/>
      <c r="AFL287" s="28"/>
      <c r="AFM287" s="28"/>
      <c r="AFN287" s="28"/>
      <c r="AFO287" s="28"/>
    </row>
    <row r="288" spans="1:847" ht="31.05" customHeight="1">
      <c r="A288" s="446"/>
      <c r="B288" s="447" t="s">
        <v>117</v>
      </c>
      <c r="C288" s="40"/>
      <c r="D288" s="40"/>
      <c r="E288" s="40"/>
      <c r="F288" s="40"/>
      <c r="G288" s="40"/>
      <c r="H288" s="40"/>
      <c r="I288" s="40"/>
      <c r="J288" s="40"/>
      <c r="K288" s="40"/>
      <c r="L288" s="449"/>
    </row>
    <row r="289" spans="1:847" s="6" customFormat="1" ht="31.05" customHeight="1">
      <c r="A289" s="457"/>
      <c r="B289" s="44"/>
      <c r="C289" s="458" t="s">
        <v>96</v>
      </c>
      <c r="D289" s="641"/>
      <c r="E289" s="473" t="b">
        <v>0</v>
      </c>
      <c r="F289" s="461">
        <f>$I$13*$I289/100</f>
        <v>0</v>
      </c>
      <c r="G289" s="461">
        <f>$G$13*$I289/100</f>
        <v>0</v>
      </c>
      <c r="H289" s="44" t="s">
        <v>453</v>
      </c>
      <c r="I289" s="542">
        <v>100</v>
      </c>
      <c r="J289" s="462" t="s">
        <v>334</v>
      </c>
      <c r="K289" s="463">
        <f t="shared" ref="K289:K297" si="105">$AA289</f>
        <v>0</v>
      </c>
      <c r="L289" s="464" t="str">
        <f t="shared" ref="L289:L297" si="106">IF($E289,K289,"")</f>
        <v/>
      </c>
      <c r="M289" s="337">
        <v>2.69</v>
      </c>
      <c r="N289" s="257" t="s">
        <v>163</v>
      </c>
      <c r="O289" s="256">
        <f>G289*M289</f>
        <v>0</v>
      </c>
      <c r="P289" s="258" t="s">
        <v>162</v>
      </c>
      <c r="Q289" s="256"/>
      <c r="R289" s="256"/>
      <c r="S289" s="256"/>
      <c r="T289" s="256"/>
      <c r="U289" s="256"/>
      <c r="V289" s="256"/>
      <c r="W289" s="256"/>
      <c r="X289" s="256"/>
      <c r="Y289" s="246">
        <f t="shared" ref="Y289:Y297" si="107">AVERAGE(O289,S289,W289)</f>
        <v>0</v>
      </c>
      <c r="Z289" s="256"/>
      <c r="AA289" s="256">
        <f t="shared" ref="AA289:AA297" si="108">Y289-Z289</f>
        <v>0</v>
      </c>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c r="DX289" s="28"/>
      <c r="DY289" s="28"/>
      <c r="DZ289" s="28"/>
      <c r="EA289" s="28"/>
      <c r="EB289" s="28"/>
      <c r="EC289" s="28"/>
      <c r="ED289" s="28"/>
      <c r="EE289" s="28"/>
      <c r="EF289" s="28"/>
      <c r="EG289" s="28"/>
      <c r="EH289" s="28"/>
      <c r="EI289" s="28"/>
      <c r="EJ289" s="28"/>
      <c r="EK289" s="28"/>
      <c r="EL289" s="28"/>
      <c r="EM289" s="28"/>
      <c r="EN289" s="28"/>
      <c r="EO289" s="28"/>
      <c r="EP289" s="28"/>
      <c r="EQ289" s="28"/>
      <c r="ER289" s="28"/>
      <c r="ES289" s="28"/>
      <c r="ET289" s="28"/>
      <c r="EU289" s="28"/>
      <c r="EV289" s="28"/>
      <c r="EW289" s="28"/>
      <c r="EX289" s="28"/>
      <c r="EY289" s="28"/>
      <c r="EZ289" s="28"/>
      <c r="FA289" s="28"/>
      <c r="FB289" s="28"/>
      <c r="FC289" s="28"/>
      <c r="FD289" s="28"/>
      <c r="FE289" s="28"/>
      <c r="FF289" s="28"/>
      <c r="FG289" s="28"/>
      <c r="FH289" s="28"/>
      <c r="FI289" s="28"/>
      <c r="FJ289" s="28"/>
      <c r="FK289" s="28"/>
      <c r="FL289" s="28"/>
      <c r="FM289" s="28"/>
      <c r="FN289" s="28"/>
      <c r="FO289" s="28"/>
      <c r="FP289" s="28"/>
      <c r="FQ289" s="28"/>
      <c r="FR289" s="28"/>
      <c r="FS289" s="28"/>
      <c r="FT289" s="28"/>
      <c r="FU289" s="28"/>
      <c r="FV289" s="28"/>
      <c r="FW289" s="28"/>
      <c r="FX289" s="28"/>
      <c r="FY289" s="28"/>
      <c r="FZ289" s="28"/>
      <c r="GA289" s="28"/>
      <c r="GB289" s="28"/>
      <c r="GC289" s="28"/>
      <c r="GD289" s="28"/>
      <c r="GE289" s="28"/>
      <c r="GF289" s="28"/>
      <c r="GG289" s="28"/>
      <c r="GH289" s="28"/>
      <c r="GI289" s="28"/>
      <c r="GJ289" s="28"/>
      <c r="GK289" s="28"/>
      <c r="GL289" s="28"/>
      <c r="GM289" s="28"/>
      <c r="GN289" s="28"/>
      <c r="GO289" s="28"/>
      <c r="GP289" s="28"/>
      <c r="GQ289" s="28"/>
      <c r="GR289" s="28"/>
      <c r="GS289" s="28"/>
      <c r="GT289" s="28"/>
      <c r="GU289" s="28"/>
      <c r="GV289" s="28"/>
      <c r="GW289" s="28"/>
      <c r="GX289" s="28"/>
      <c r="GY289" s="28"/>
      <c r="GZ289" s="28"/>
      <c r="HA289" s="28"/>
      <c r="HB289" s="28"/>
      <c r="HC289" s="28"/>
      <c r="HD289" s="28"/>
      <c r="HE289" s="28"/>
      <c r="HF289" s="28"/>
      <c r="HG289" s="28"/>
      <c r="HH289" s="28"/>
      <c r="HI289" s="28"/>
      <c r="HJ289" s="28"/>
      <c r="HK289" s="28"/>
      <c r="HL289" s="28"/>
      <c r="HM289" s="28"/>
      <c r="HN289" s="28"/>
      <c r="HO289" s="28"/>
      <c r="HP289" s="28"/>
      <c r="HQ289" s="28"/>
      <c r="HR289" s="28"/>
      <c r="HS289" s="28"/>
      <c r="HT289" s="28"/>
      <c r="HU289" s="28"/>
      <c r="HV289" s="28"/>
      <c r="HW289" s="28"/>
      <c r="HX289" s="28"/>
      <c r="HY289" s="28"/>
      <c r="HZ289" s="28"/>
      <c r="IA289" s="28"/>
      <c r="IB289" s="28"/>
      <c r="IC289" s="28"/>
      <c r="ID289" s="28"/>
      <c r="IE289" s="28"/>
      <c r="IF289" s="28"/>
      <c r="IG289" s="28"/>
      <c r="IH289" s="28"/>
      <c r="II289" s="28"/>
      <c r="IJ289" s="28"/>
      <c r="IK289" s="28"/>
      <c r="IL289" s="28"/>
      <c r="IM289" s="28"/>
      <c r="IN289" s="28"/>
      <c r="IO289" s="28"/>
      <c r="IP289" s="28"/>
      <c r="IQ289" s="28"/>
      <c r="IR289" s="28"/>
      <c r="IS289" s="28"/>
      <c r="IT289" s="28"/>
      <c r="IU289" s="28"/>
      <c r="IV289" s="28"/>
      <c r="IW289" s="28"/>
      <c r="IX289" s="28"/>
      <c r="IY289" s="28"/>
      <c r="IZ289" s="28"/>
      <c r="JA289" s="28"/>
      <c r="JB289" s="28"/>
      <c r="JC289" s="28"/>
      <c r="JD289" s="28"/>
      <c r="JE289" s="28"/>
      <c r="JF289" s="28"/>
      <c r="JG289" s="28"/>
      <c r="JH289" s="28"/>
      <c r="JI289" s="28"/>
      <c r="JJ289" s="28"/>
      <c r="JK289" s="28"/>
      <c r="JL289" s="28"/>
      <c r="JM289" s="28"/>
      <c r="JN289" s="28"/>
      <c r="JO289" s="28"/>
      <c r="JP289" s="28"/>
      <c r="JQ289" s="28"/>
      <c r="JR289" s="28"/>
      <c r="JS289" s="28"/>
      <c r="JT289" s="28"/>
      <c r="JU289" s="28"/>
      <c r="JV289" s="28"/>
      <c r="JW289" s="28"/>
      <c r="JX289" s="28"/>
      <c r="JY289" s="28"/>
      <c r="JZ289" s="28"/>
      <c r="KA289" s="28"/>
      <c r="KB289" s="28"/>
      <c r="KC289" s="28"/>
      <c r="KD289" s="28"/>
      <c r="KE289" s="28"/>
      <c r="KF289" s="28"/>
      <c r="KG289" s="28"/>
      <c r="KH289" s="28"/>
      <c r="KI289" s="28"/>
      <c r="KJ289" s="28"/>
      <c r="KK289" s="28"/>
      <c r="KL289" s="28"/>
      <c r="KM289" s="28"/>
      <c r="KN289" s="28"/>
      <c r="KO289" s="28"/>
      <c r="KP289" s="28"/>
      <c r="KQ289" s="28"/>
      <c r="KR289" s="28"/>
      <c r="KS289" s="28"/>
      <c r="KT289" s="28"/>
      <c r="KU289" s="28"/>
      <c r="KV289" s="28"/>
      <c r="KW289" s="28"/>
      <c r="KX289" s="28"/>
      <c r="KY289" s="28"/>
      <c r="KZ289" s="28"/>
      <c r="LA289" s="28"/>
      <c r="LB289" s="28"/>
      <c r="LC289" s="28"/>
      <c r="LD289" s="28"/>
      <c r="LE289" s="28"/>
      <c r="LF289" s="28"/>
      <c r="LG289" s="28"/>
      <c r="LH289" s="28"/>
      <c r="LI289" s="28"/>
      <c r="LJ289" s="28"/>
      <c r="LK289" s="28"/>
      <c r="LL289" s="28"/>
      <c r="LM289" s="28"/>
      <c r="LN289" s="28"/>
      <c r="LO289" s="28"/>
      <c r="LP289" s="28"/>
      <c r="LQ289" s="28"/>
      <c r="LR289" s="28"/>
      <c r="LS289" s="28"/>
      <c r="LT289" s="28"/>
      <c r="LU289" s="28"/>
      <c r="LV289" s="28"/>
      <c r="LW289" s="28"/>
      <c r="LX289" s="28"/>
      <c r="LY289" s="28"/>
      <c r="LZ289" s="28"/>
      <c r="MA289" s="28"/>
      <c r="MB289" s="28"/>
      <c r="MC289" s="28"/>
      <c r="MD289" s="28"/>
      <c r="ME289" s="28"/>
      <c r="MF289" s="28"/>
      <c r="MG289" s="28"/>
      <c r="MH289" s="28"/>
      <c r="MI289" s="28"/>
      <c r="MJ289" s="28"/>
      <c r="MK289" s="28"/>
      <c r="ML289" s="28"/>
      <c r="MM289" s="28"/>
      <c r="MN289" s="28"/>
      <c r="MO289" s="28"/>
      <c r="MP289" s="28"/>
      <c r="MQ289" s="28"/>
      <c r="MR289" s="28"/>
      <c r="MS289" s="28"/>
      <c r="MT289" s="28"/>
      <c r="MU289" s="28"/>
      <c r="MV289" s="28"/>
      <c r="MW289" s="28"/>
      <c r="MX289" s="28"/>
      <c r="MY289" s="28"/>
      <c r="MZ289" s="28"/>
      <c r="NA289" s="28"/>
      <c r="NB289" s="28"/>
      <c r="NC289" s="28"/>
      <c r="ND289" s="28"/>
      <c r="NE289" s="28"/>
      <c r="NF289" s="28"/>
      <c r="NG289" s="28"/>
      <c r="NH289" s="28"/>
      <c r="NI289" s="28"/>
      <c r="NJ289" s="28"/>
      <c r="NK289" s="28"/>
      <c r="NL289" s="28"/>
      <c r="NM289" s="28"/>
      <c r="NN289" s="28"/>
      <c r="NO289" s="28"/>
      <c r="NP289" s="28"/>
      <c r="NQ289" s="28"/>
      <c r="NR289" s="28"/>
      <c r="NS289" s="28"/>
      <c r="NT289" s="28"/>
      <c r="NU289" s="28"/>
      <c r="NV289" s="28"/>
      <c r="NW289" s="28"/>
      <c r="NX289" s="28"/>
      <c r="NY289" s="28"/>
      <c r="NZ289" s="28"/>
      <c r="OA289" s="28"/>
      <c r="OB289" s="28"/>
      <c r="OC289" s="28"/>
      <c r="OD289" s="28"/>
      <c r="OE289" s="28"/>
      <c r="OF289" s="28"/>
      <c r="OG289" s="28"/>
      <c r="OH289" s="28"/>
      <c r="OI289" s="28"/>
      <c r="OJ289" s="28"/>
      <c r="OK289" s="28"/>
      <c r="OL289" s="28"/>
      <c r="OM289" s="28"/>
      <c r="ON289" s="28"/>
      <c r="OO289" s="28"/>
      <c r="OP289" s="28"/>
      <c r="OQ289" s="28"/>
      <c r="OR289" s="28"/>
      <c r="OS289" s="28"/>
      <c r="OT289" s="28"/>
      <c r="OU289" s="28"/>
      <c r="OV289" s="28"/>
      <c r="OW289" s="28"/>
      <c r="OX289" s="28"/>
      <c r="OY289" s="28"/>
      <c r="OZ289" s="28"/>
      <c r="PA289" s="28"/>
      <c r="PB289" s="28"/>
      <c r="PC289" s="28"/>
      <c r="PD289" s="28"/>
      <c r="PE289" s="28"/>
      <c r="PF289" s="28"/>
      <c r="PG289" s="28"/>
      <c r="PH289" s="28"/>
      <c r="PI289" s="28"/>
      <c r="PJ289" s="28"/>
      <c r="PK289" s="28"/>
      <c r="PL289" s="28"/>
      <c r="PM289" s="28"/>
      <c r="PN289" s="28"/>
      <c r="PO289" s="28"/>
      <c r="PP289" s="28"/>
      <c r="PQ289" s="28"/>
      <c r="PR289" s="28"/>
      <c r="PS289" s="28"/>
      <c r="PT289" s="28"/>
      <c r="PU289" s="28"/>
      <c r="PV289" s="28"/>
      <c r="PW289" s="28"/>
      <c r="PX289" s="28"/>
      <c r="PY289" s="28"/>
      <c r="PZ289" s="28"/>
      <c r="QA289" s="28"/>
      <c r="QB289" s="28"/>
      <c r="QC289" s="28"/>
      <c r="QD289" s="28"/>
      <c r="QE289" s="28"/>
      <c r="QF289" s="28"/>
      <c r="QG289" s="28"/>
      <c r="QH289" s="28"/>
      <c r="QI289" s="28"/>
      <c r="QJ289" s="28"/>
      <c r="QK289" s="28"/>
      <c r="QL289" s="28"/>
      <c r="QM289" s="28"/>
      <c r="QN289" s="28"/>
      <c r="QO289" s="28"/>
      <c r="QP289" s="28"/>
      <c r="QQ289" s="28"/>
      <c r="QR289" s="28"/>
      <c r="QS289" s="28"/>
      <c r="QT289" s="28"/>
      <c r="QU289" s="28"/>
      <c r="QV289" s="28"/>
      <c r="QW289" s="28"/>
      <c r="QX289" s="28"/>
      <c r="QY289" s="28"/>
      <c r="QZ289" s="28"/>
      <c r="RA289" s="28"/>
      <c r="RB289" s="28"/>
      <c r="RC289" s="28"/>
      <c r="RD289" s="28"/>
      <c r="RE289" s="28"/>
      <c r="RF289" s="28"/>
      <c r="RG289" s="28"/>
      <c r="RH289" s="28"/>
      <c r="RI289" s="28"/>
      <c r="RJ289" s="28"/>
      <c r="RK289" s="28"/>
      <c r="RL289" s="28"/>
      <c r="RM289" s="28"/>
      <c r="RN289" s="28"/>
      <c r="RO289" s="28"/>
      <c r="RP289" s="28"/>
      <c r="RQ289" s="28"/>
      <c r="RR289" s="28"/>
      <c r="RS289" s="28"/>
      <c r="RT289" s="28"/>
      <c r="RU289" s="28"/>
      <c r="RV289" s="28"/>
      <c r="RW289" s="28"/>
      <c r="RX289" s="28"/>
      <c r="RY289" s="28"/>
      <c r="RZ289" s="28"/>
      <c r="SA289" s="28"/>
      <c r="SB289" s="28"/>
      <c r="SC289" s="28"/>
      <c r="SD289" s="28"/>
      <c r="SE289" s="28"/>
      <c r="SF289" s="28"/>
      <c r="SG289" s="28"/>
      <c r="SH289" s="28"/>
      <c r="SI289" s="28"/>
      <c r="SJ289" s="28"/>
      <c r="SK289" s="28"/>
      <c r="SL289" s="28"/>
      <c r="SM289" s="28"/>
      <c r="SN289" s="28"/>
      <c r="SO289" s="28"/>
      <c r="SP289" s="28"/>
      <c r="SQ289" s="28"/>
      <c r="SR289" s="28"/>
      <c r="SS289" s="28"/>
      <c r="ST289" s="28"/>
      <c r="SU289" s="28"/>
      <c r="SV289" s="28"/>
      <c r="SW289" s="28"/>
      <c r="SX289" s="28"/>
      <c r="SY289" s="28"/>
      <c r="SZ289" s="28"/>
      <c r="TA289" s="28"/>
      <c r="TB289" s="28"/>
      <c r="TC289" s="28"/>
      <c r="TD289" s="28"/>
      <c r="TE289" s="28"/>
      <c r="TF289" s="28"/>
      <c r="TG289" s="28"/>
      <c r="TH289" s="28"/>
      <c r="TI289" s="28"/>
      <c r="TJ289" s="28"/>
      <c r="TK289" s="28"/>
      <c r="TL289" s="28"/>
      <c r="TM289" s="28"/>
      <c r="TN289" s="28"/>
      <c r="TO289" s="28"/>
      <c r="TP289" s="28"/>
      <c r="TQ289" s="28"/>
      <c r="TR289" s="28"/>
      <c r="TS289" s="28"/>
      <c r="TT289" s="28"/>
      <c r="TU289" s="28"/>
      <c r="TV289" s="28"/>
      <c r="TW289" s="28"/>
      <c r="TX289" s="28"/>
      <c r="TY289" s="28"/>
      <c r="TZ289" s="28"/>
      <c r="UA289" s="28"/>
      <c r="UB289" s="28"/>
      <c r="UC289" s="28"/>
      <c r="UD289" s="28"/>
      <c r="UE289" s="28"/>
      <c r="UF289" s="28"/>
      <c r="UG289" s="28"/>
      <c r="UH289" s="28"/>
      <c r="UI289" s="28"/>
      <c r="UJ289" s="28"/>
      <c r="UK289" s="28"/>
      <c r="UL289" s="28"/>
      <c r="UM289" s="28"/>
      <c r="UN289" s="28"/>
      <c r="UO289" s="28"/>
      <c r="UP289" s="28"/>
      <c r="UQ289" s="28"/>
      <c r="UR289" s="28"/>
      <c r="US289" s="28"/>
      <c r="UT289" s="28"/>
      <c r="UU289" s="28"/>
      <c r="UV289" s="28"/>
      <c r="UW289" s="28"/>
      <c r="UX289" s="28"/>
      <c r="UY289" s="28"/>
      <c r="UZ289" s="28"/>
      <c r="VA289" s="28"/>
      <c r="VB289" s="28"/>
      <c r="VC289" s="28"/>
      <c r="VD289" s="28"/>
      <c r="VE289" s="28"/>
      <c r="VF289" s="28"/>
      <c r="VG289" s="28"/>
      <c r="VH289" s="28"/>
      <c r="VI289" s="28"/>
      <c r="VJ289" s="28"/>
      <c r="VK289" s="28"/>
      <c r="VL289" s="28"/>
      <c r="VM289" s="28"/>
      <c r="VN289" s="28"/>
      <c r="VO289" s="28"/>
      <c r="VP289" s="28"/>
      <c r="VQ289" s="28"/>
      <c r="VR289" s="28"/>
      <c r="VS289" s="28"/>
      <c r="VT289" s="28"/>
      <c r="VU289" s="28"/>
      <c r="VV289" s="28"/>
      <c r="VW289" s="28"/>
      <c r="VX289" s="28"/>
      <c r="VY289" s="28"/>
      <c r="VZ289" s="28"/>
      <c r="WA289" s="28"/>
      <c r="WB289" s="28"/>
      <c r="WC289" s="28"/>
      <c r="WD289" s="28"/>
      <c r="WE289" s="28"/>
      <c r="WF289" s="28"/>
      <c r="WG289" s="28"/>
      <c r="WH289" s="28"/>
      <c r="WI289" s="28"/>
      <c r="WJ289" s="28"/>
      <c r="WK289" s="28"/>
      <c r="WL289" s="28"/>
      <c r="WM289" s="28"/>
      <c r="WN289" s="28"/>
      <c r="WO289" s="28"/>
      <c r="WP289" s="28"/>
      <c r="WQ289" s="28"/>
      <c r="WR289" s="28"/>
      <c r="WS289" s="28"/>
      <c r="WT289" s="28"/>
      <c r="WU289" s="28"/>
      <c r="WV289" s="28"/>
      <c r="WW289" s="28"/>
      <c r="WX289" s="28"/>
      <c r="WY289" s="28"/>
      <c r="WZ289" s="28"/>
      <c r="XA289" s="28"/>
      <c r="XB289" s="28"/>
      <c r="XC289" s="28"/>
      <c r="XD289" s="28"/>
      <c r="XE289" s="28"/>
      <c r="XF289" s="28"/>
      <c r="XG289" s="28"/>
      <c r="XH289" s="28"/>
      <c r="XI289" s="28"/>
      <c r="XJ289" s="28"/>
      <c r="XK289" s="28"/>
      <c r="XL289" s="28"/>
      <c r="XM289" s="28"/>
      <c r="XN289" s="28"/>
      <c r="XO289" s="28"/>
      <c r="XP289" s="28"/>
      <c r="XQ289" s="28"/>
      <c r="XR289" s="28"/>
      <c r="XS289" s="28"/>
      <c r="XT289" s="28"/>
      <c r="XU289" s="28"/>
      <c r="XV289" s="28"/>
      <c r="XW289" s="28"/>
      <c r="XX289" s="28"/>
      <c r="XY289" s="28"/>
      <c r="XZ289" s="28"/>
      <c r="YA289" s="28"/>
      <c r="YB289" s="28"/>
      <c r="YC289" s="28"/>
      <c r="YD289" s="28"/>
      <c r="YE289" s="28"/>
      <c r="YF289" s="28"/>
      <c r="YG289" s="28"/>
      <c r="YH289" s="28"/>
      <c r="YI289" s="28"/>
      <c r="YJ289" s="28"/>
      <c r="YK289" s="28"/>
      <c r="YL289" s="28"/>
      <c r="YM289" s="28"/>
      <c r="YN289" s="28"/>
      <c r="YO289" s="28"/>
      <c r="YP289" s="28"/>
      <c r="YQ289" s="28"/>
      <c r="YR289" s="28"/>
      <c r="YS289" s="28"/>
      <c r="YT289" s="28"/>
      <c r="YU289" s="28"/>
      <c r="YV289" s="28"/>
      <c r="YW289" s="28"/>
      <c r="YX289" s="28"/>
      <c r="YY289" s="28"/>
      <c r="YZ289" s="28"/>
      <c r="ZA289" s="28"/>
      <c r="ZB289" s="28"/>
      <c r="ZC289" s="28"/>
      <c r="ZD289" s="28"/>
      <c r="ZE289" s="28"/>
      <c r="ZF289" s="28"/>
      <c r="ZG289" s="28"/>
      <c r="ZH289" s="28"/>
      <c r="ZI289" s="28"/>
      <c r="ZJ289" s="28"/>
      <c r="ZK289" s="28"/>
      <c r="ZL289" s="28"/>
      <c r="ZM289" s="28"/>
      <c r="ZN289" s="28"/>
      <c r="ZO289" s="28"/>
      <c r="ZP289" s="28"/>
      <c r="ZQ289" s="28"/>
      <c r="ZR289" s="28"/>
      <c r="ZS289" s="28"/>
      <c r="ZT289" s="28"/>
      <c r="ZU289" s="28"/>
      <c r="ZV289" s="28"/>
      <c r="ZW289" s="28"/>
      <c r="ZX289" s="28"/>
      <c r="ZY289" s="28"/>
      <c r="ZZ289" s="28"/>
      <c r="AAA289" s="28"/>
      <c r="AAB289" s="28"/>
      <c r="AAC289" s="28"/>
      <c r="AAD289" s="28"/>
      <c r="AAE289" s="28"/>
      <c r="AAF289" s="28"/>
      <c r="AAG289" s="28"/>
      <c r="AAH289" s="28"/>
      <c r="AAI289" s="28"/>
      <c r="AAJ289" s="28"/>
      <c r="AAK289" s="28"/>
      <c r="AAL289" s="28"/>
      <c r="AAM289" s="28"/>
      <c r="AAN289" s="28"/>
      <c r="AAO289" s="28"/>
      <c r="AAP289" s="28"/>
      <c r="AAQ289" s="28"/>
      <c r="AAR289" s="28"/>
      <c r="AAS289" s="28"/>
      <c r="AAT289" s="28"/>
      <c r="AAU289" s="28"/>
      <c r="AAV289" s="28"/>
      <c r="AAW289" s="28"/>
      <c r="AAX289" s="28"/>
      <c r="AAY289" s="28"/>
      <c r="AAZ289" s="28"/>
      <c r="ABA289" s="28"/>
      <c r="ABB289" s="28"/>
      <c r="ABC289" s="28"/>
      <c r="ABD289" s="28"/>
      <c r="ABE289" s="28"/>
      <c r="ABF289" s="28"/>
      <c r="ABG289" s="28"/>
      <c r="ABH289" s="28"/>
      <c r="ABI289" s="28"/>
      <c r="ABJ289" s="28"/>
      <c r="ABK289" s="28"/>
      <c r="ABL289" s="28"/>
      <c r="ABM289" s="28"/>
      <c r="ABN289" s="28"/>
      <c r="ABO289" s="28"/>
      <c r="ABP289" s="28"/>
      <c r="ABQ289" s="28"/>
      <c r="ABR289" s="28"/>
      <c r="ABS289" s="28"/>
      <c r="ABT289" s="28"/>
      <c r="ABU289" s="28"/>
      <c r="ABV289" s="28"/>
      <c r="ABW289" s="28"/>
      <c r="ABX289" s="28"/>
      <c r="ABY289" s="28"/>
      <c r="ABZ289" s="28"/>
      <c r="ACA289" s="28"/>
      <c r="ACB289" s="28"/>
      <c r="ACC289" s="28"/>
      <c r="ACD289" s="28"/>
      <c r="ACE289" s="28"/>
      <c r="ACF289" s="28"/>
      <c r="ACG289" s="28"/>
      <c r="ACH289" s="28"/>
      <c r="ACI289" s="28"/>
      <c r="ACJ289" s="28"/>
      <c r="ACK289" s="28"/>
      <c r="ACL289" s="28"/>
      <c r="ACM289" s="28"/>
      <c r="ACN289" s="28"/>
      <c r="ACO289" s="28"/>
      <c r="ACP289" s="28"/>
      <c r="ACQ289" s="28"/>
      <c r="ACR289" s="28"/>
      <c r="ACS289" s="28"/>
      <c r="ACT289" s="28"/>
      <c r="ACU289" s="28"/>
      <c r="ACV289" s="28"/>
      <c r="ACW289" s="28"/>
      <c r="ACX289" s="28"/>
      <c r="ACY289" s="28"/>
      <c r="ACZ289" s="28"/>
      <c r="ADA289" s="28"/>
      <c r="ADB289" s="28"/>
      <c r="ADC289" s="28"/>
      <c r="ADD289" s="28"/>
      <c r="ADE289" s="28"/>
      <c r="ADF289" s="28"/>
      <c r="ADG289" s="28"/>
      <c r="ADH289" s="28"/>
      <c r="ADI289" s="28"/>
      <c r="ADJ289" s="28"/>
      <c r="ADK289" s="28"/>
      <c r="ADL289" s="28"/>
      <c r="ADM289" s="28"/>
      <c r="ADN289" s="28"/>
      <c r="ADO289" s="28"/>
      <c r="ADP289" s="28"/>
      <c r="ADQ289" s="28"/>
      <c r="ADR289" s="28"/>
      <c r="ADS289" s="28"/>
      <c r="ADT289" s="28"/>
      <c r="ADU289" s="28"/>
      <c r="ADV289" s="28"/>
      <c r="ADW289" s="28"/>
      <c r="ADX289" s="28"/>
      <c r="ADY289" s="28"/>
      <c r="ADZ289" s="28"/>
      <c r="AEA289" s="28"/>
      <c r="AEB289" s="28"/>
      <c r="AEC289" s="28"/>
      <c r="AED289" s="28"/>
      <c r="AEE289" s="28"/>
      <c r="AEF289" s="28"/>
      <c r="AEG289" s="28"/>
      <c r="AEH289" s="28"/>
      <c r="AEI289" s="28"/>
      <c r="AEJ289" s="28"/>
      <c r="AEK289" s="28"/>
      <c r="AEL289" s="28"/>
      <c r="AEM289" s="28"/>
      <c r="AEN289" s="28"/>
      <c r="AEO289" s="28"/>
      <c r="AEP289" s="28"/>
      <c r="AEQ289" s="28"/>
      <c r="AER289" s="28"/>
      <c r="AES289" s="28"/>
      <c r="AET289" s="28"/>
      <c r="AEU289" s="28"/>
      <c r="AEV289" s="28"/>
      <c r="AEW289" s="28"/>
      <c r="AEX289" s="28"/>
      <c r="AEY289" s="28"/>
      <c r="AEZ289" s="28"/>
      <c r="AFA289" s="28"/>
      <c r="AFB289" s="28"/>
      <c r="AFC289" s="28"/>
      <c r="AFD289" s="28"/>
      <c r="AFE289" s="28"/>
      <c r="AFF289" s="28"/>
      <c r="AFG289" s="28"/>
      <c r="AFH289" s="28"/>
      <c r="AFI289" s="28"/>
      <c r="AFJ289" s="28"/>
      <c r="AFK289" s="28"/>
      <c r="AFL289" s="28"/>
      <c r="AFM289" s="28"/>
      <c r="AFN289" s="28"/>
      <c r="AFO289" s="28"/>
    </row>
    <row r="290" spans="1:847" ht="31.05" customHeight="1">
      <c r="A290" s="437"/>
      <c r="B290" s="354"/>
      <c r="C290" s="465" t="s">
        <v>97</v>
      </c>
      <c r="D290" s="350"/>
      <c r="E290" s="510" t="b">
        <v>0</v>
      </c>
      <c r="F290" s="453">
        <f>$I$13*$I290/100</f>
        <v>0</v>
      </c>
      <c r="G290" s="453">
        <f>$G$13*$I290/100</f>
        <v>0</v>
      </c>
      <c r="H290" s="354" t="s">
        <v>453</v>
      </c>
      <c r="I290" s="542">
        <v>100</v>
      </c>
      <c r="J290" s="467" t="s">
        <v>334</v>
      </c>
      <c r="K290" s="456">
        <f t="shared" si="105"/>
        <v>0</v>
      </c>
      <c r="L290" s="422" t="str">
        <f t="shared" si="106"/>
        <v/>
      </c>
      <c r="M290" s="618">
        <v>3.42</v>
      </c>
      <c r="N290" s="264" t="s">
        <v>164</v>
      </c>
      <c r="O290" s="262">
        <f>G290*M290</f>
        <v>0</v>
      </c>
      <c r="P290" s="265" t="s">
        <v>165</v>
      </c>
      <c r="Q290" s="262"/>
      <c r="R290" s="262"/>
      <c r="S290" s="262"/>
      <c r="T290" s="262"/>
      <c r="U290" s="262"/>
      <c r="V290" s="262"/>
      <c r="W290" s="262"/>
      <c r="X290" s="262"/>
      <c r="Y290" s="246">
        <f t="shared" si="107"/>
        <v>0</v>
      </c>
      <c r="Z290" s="262"/>
      <c r="AA290" s="256">
        <f t="shared" si="108"/>
        <v>0</v>
      </c>
    </row>
    <row r="291" spans="1:847" s="6" customFormat="1" ht="31.05" customHeight="1">
      <c r="A291" s="457"/>
      <c r="B291" s="44"/>
      <c r="C291" s="458" t="s">
        <v>99</v>
      </c>
      <c r="D291" s="349"/>
      <c r="E291" s="473" t="b">
        <v>0</v>
      </c>
      <c r="F291" s="461">
        <f t="shared" ref="F291:F297" si="109">$I$13*$I291/100</f>
        <v>0</v>
      </c>
      <c r="G291" s="461">
        <f t="shared" ref="G291:G297" si="110">$G$13*$I291/100</f>
        <v>0</v>
      </c>
      <c r="H291" s="44" t="s">
        <v>453</v>
      </c>
      <c r="I291" s="542">
        <v>100</v>
      </c>
      <c r="J291" s="462" t="s">
        <v>334</v>
      </c>
      <c r="K291" s="463">
        <f t="shared" si="105"/>
        <v>0</v>
      </c>
      <c r="L291" s="464" t="str">
        <f t="shared" si="106"/>
        <v/>
      </c>
      <c r="M291" s="337">
        <v>7.39</v>
      </c>
      <c r="N291" s="257" t="s">
        <v>166</v>
      </c>
      <c r="O291" s="256">
        <f>G291*M291</f>
        <v>0</v>
      </c>
      <c r="P291" s="258" t="s">
        <v>167</v>
      </c>
      <c r="Q291" s="256"/>
      <c r="R291" s="256"/>
      <c r="S291" s="256"/>
      <c r="T291" s="256"/>
      <c r="U291" s="256"/>
      <c r="V291" s="256"/>
      <c r="W291" s="256"/>
      <c r="X291" s="256"/>
      <c r="Y291" s="246">
        <f t="shared" si="107"/>
        <v>0</v>
      </c>
      <c r="Z291" s="256"/>
      <c r="AA291" s="256">
        <f t="shared" si="108"/>
        <v>0</v>
      </c>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c r="EV291" s="28"/>
      <c r="EW291" s="28"/>
      <c r="EX291" s="28"/>
      <c r="EY291" s="28"/>
      <c r="EZ291" s="28"/>
      <c r="FA291" s="28"/>
      <c r="FB291" s="28"/>
      <c r="FC291" s="28"/>
      <c r="FD291" s="28"/>
      <c r="FE291" s="28"/>
      <c r="FF291" s="28"/>
      <c r="FG291" s="28"/>
      <c r="FH291" s="28"/>
      <c r="FI291" s="28"/>
      <c r="FJ291" s="28"/>
      <c r="FK291" s="28"/>
      <c r="FL291" s="28"/>
      <c r="FM291" s="28"/>
      <c r="FN291" s="28"/>
      <c r="FO291" s="28"/>
      <c r="FP291" s="28"/>
      <c r="FQ291" s="28"/>
      <c r="FR291" s="28"/>
      <c r="FS291" s="28"/>
      <c r="FT291" s="28"/>
      <c r="FU291" s="28"/>
      <c r="FV291" s="28"/>
      <c r="FW291" s="28"/>
      <c r="FX291" s="28"/>
      <c r="FY291" s="28"/>
      <c r="FZ291" s="28"/>
      <c r="GA291" s="28"/>
      <c r="GB291" s="28"/>
      <c r="GC291" s="28"/>
      <c r="GD291" s="28"/>
      <c r="GE291" s="28"/>
      <c r="GF291" s="28"/>
      <c r="GG291" s="28"/>
      <c r="GH291" s="28"/>
      <c r="GI291" s="28"/>
      <c r="GJ291" s="28"/>
      <c r="GK291" s="28"/>
      <c r="GL291" s="28"/>
      <c r="GM291" s="28"/>
      <c r="GN291" s="28"/>
      <c r="GO291" s="28"/>
      <c r="GP291" s="28"/>
      <c r="GQ291" s="28"/>
      <c r="GR291" s="28"/>
      <c r="GS291" s="28"/>
      <c r="GT291" s="28"/>
      <c r="GU291" s="28"/>
      <c r="GV291" s="28"/>
      <c r="GW291" s="28"/>
      <c r="GX291" s="28"/>
      <c r="GY291" s="28"/>
      <c r="GZ291" s="28"/>
      <c r="HA291" s="28"/>
      <c r="HB291" s="28"/>
      <c r="HC291" s="28"/>
      <c r="HD291" s="28"/>
      <c r="HE291" s="28"/>
      <c r="HF291" s="28"/>
      <c r="HG291" s="28"/>
      <c r="HH291" s="28"/>
      <c r="HI291" s="28"/>
      <c r="HJ291" s="28"/>
      <c r="HK291" s="28"/>
      <c r="HL291" s="28"/>
      <c r="HM291" s="28"/>
      <c r="HN291" s="28"/>
      <c r="HO291" s="28"/>
      <c r="HP291" s="28"/>
      <c r="HQ291" s="28"/>
      <c r="HR291" s="28"/>
      <c r="HS291" s="28"/>
      <c r="HT291" s="28"/>
      <c r="HU291" s="28"/>
      <c r="HV291" s="28"/>
      <c r="HW291" s="28"/>
      <c r="HX291" s="28"/>
      <c r="HY291" s="28"/>
      <c r="HZ291" s="28"/>
      <c r="IA291" s="28"/>
      <c r="IB291" s="28"/>
      <c r="IC291" s="28"/>
      <c r="ID291" s="28"/>
      <c r="IE291" s="28"/>
      <c r="IF291" s="28"/>
      <c r="IG291" s="28"/>
      <c r="IH291" s="28"/>
      <c r="II291" s="28"/>
      <c r="IJ291" s="28"/>
      <c r="IK291" s="28"/>
      <c r="IL291" s="28"/>
      <c r="IM291" s="28"/>
      <c r="IN291" s="28"/>
      <c r="IO291" s="28"/>
      <c r="IP291" s="28"/>
      <c r="IQ291" s="28"/>
      <c r="IR291" s="28"/>
      <c r="IS291" s="28"/>
      <c r="IT291" s="28"/>
      <c r="IU291" s="28"/>
      <c r="IV291" s="28"/>
      <c r="IW291" s="28"/>
      <c r="IX291" s="28"/>
      <c r="IY291" s="28"/>
      <c r="IZ291" s="28"/>
      <c r="JA291" s="28"/>
      <c r="JB291" s="28"/>
      <c r="JC291" s="28"/>
      <c r="JD291" s="28"/>
      <c r="JE291" s="28"/>
      <c r="JF291" s="28"/>
      <c r="JG291" s="28"/>
      <c r="JH291" s="28"/>
      <c r="JI291" s="28"/>
      <c r="JJ291" s="28"/>
      <c r="JK291" s="28"/>
      <c r="JL291" s="28"/>
      <c r="JM291" s="28"/>
      <c r="JN291" s="28"/>
      <c r="JO291" s="28"/>
      <c r="JP291" s="28"/>
      <c r="JQ291" s="28"/>
      <c r="JR291" s="28"/>
      <c r="JS291" s="28"/>
      <c r="JT291" s="28"/>
      <c r="JU291" s="28"/>
      <c r="JV291" s="28"/>
      <c r="JW291" s="28"/>
      <c r="JX291" s="28"/>
      <c r="JY291" s="28"/>
      <c r="JZ291" s="28"/>
      <c r="KA291" s="28"/>
      <c r="KB291" s="28"/>
      <c r="KC291" s="28"/>
      <c r="KD291" s="28"/>
      <c r="KE291" s="28"/>
      <c r="KF291" s="28"/>
      <c r="KG291" s="28"/>
      <c r="KH291" s="28"/>
      <c r="KI291" s="28"/>
      <c r="KJ291" s="28"/>
      <c r="KK291" s="28"/>
      <c r="KL291" s="28"/>
      <c r="KM291" s="28"/>
      <c r="KN291" s="28"/>
      <c r="KO291" s="28"/>
      <c r="KP291" s="28"/>
      <c r="KQ291" s="28"/>
      <c r="KR291" s="28"/>
      <c r="KS291" s="28"/>
      <c r="KT291" s="28"/>
      <c r="KU291" s="28"/>
      <c r="KV291" s="28"/>
      <c r="KW291" s="28"/>
      <c r="KX291" s="28"/>
      <c r="KY291" s="28"/>
      <c r="KZ291" s="28"/>
      <c r="LA291" s="28"/>
      <c r="LB291" s="28"/>
      <c r="LC291" s="28"/>
      <c r="LD291" s="28"/>
      <c r="LE291" s="28"/>
      <c r="LF291" s="28"/>
      <c r="LG291" s="28"/>
      <c r="LH291" s="28"/>
      <c r="LI291" s="28"/>
      <c r="LJ291" s="28"/>
      <c r="LK291" s="28"/>
      <c r="LL291" s="28"/>
      <c r="LM291" s="28"/>
      <c r="LN291" s="28"/>
      <c r="LO291" s="28"/>
      <c r="LP291" s="28"/>
      <c r="LQ291" s="28"/>
      <c r="LR291" s="28"/>
      <c r="LS291" s="28"/>
      <c r="LT291" s="28"/>
      <c r="LU291" s="28"/>
      <c r="LV291" s="28"/>
      <c r="LW291" s="28"/>
      <c r="LX291" s="28"/>
      <c r="LY291" s="28"/>
      <c r="LZ291" s="28"/>
      <c r="MA291" s="28"/>
      <c r="MB291" s="28"/>
      <c r="MC291" s="28"/>
      <c r="MD291" s="28"/>
      <c r="ME291" s="28"/>
      <c r="MF291" s="28"/>
      <c r="MG291" s="28"/>
      <c r="MH291" s="28"/>
      <c r="MI291" s="28"/>
      <c r="MJ291" s="28"/>
      <c r="MK291" s="28"/>
      <c r="ML291" s="28"/>
      <c r="MM291" s="28"/>
      <c r="MN291" s="28"/>
      <c r="MO291" s="28"/>
      <c r="MP291" s="28"/>
      <c r="MQ291" s="28"/>
      <c r="MR291" s="28"/>
      <c r="MS291" s="28"/>
      <c r="MT291" s="28"/>
      <c r="MU291" s="28"/>
      <c r="MV291" s="28"/>
      <c r="MW291" s="28"/>
      <c r="MX291" s="28"/>
      <c r="MY291" s="28"/>
      <c r="MZ291" s="28"/>
      <c r="NA291" s="28"/>
      <c r="NB291" s="28"/>
      <c r="NC291" s="28"/>
      <c r="ND291" s="28"/>
      <c r="NE291" s="28"/>
      <c r="NF291" s="28"/>
      <c r="NG291" s="28"/>
      <c r="NH291" s="28"/>
      <c r="NI291" s="28"/>
      <c r="NJ291" s="28"/>
      <c r="NK291" s="28"/>
      <c r="NL291" s="28"/>
      <c r="NM291" s="28"/>
      <c r="NN291" s="28"/>
      <c r="NO291" s="28"/>
      <c r="NP291" s="28"/>
      <c r="NQ291" s="28"/>
      <c r="NR291" s="28"/>
      <c r="NS291" s="28"/>
      <c r="NT291" s="28"/>
      <c r="NU291" s="28"/>
      <c r="NV291" s="28"/>
      <c r="NW291" s="28"/>
      <c r="NX291" s="28"/>
      <c r="NY291" s="28"/>
      <c r="NZ291" s="28"/>
      <c r="OA291" s="28"/>
      <c r="OB291" s="28"/>
      <c r="OC291" s="28"/>
      <c r="OD291" s="28"/>
      <c r="OE291" s="28"/>
      <c r="OF291" s="28"/>
      <c r="OG291" s="28"/>
      <c r="OH291" s="28"/>
      <c r="OI291" s="28"/>
      <c r="OJ291" s="28"/>
      <c r="OK291" s="28"/>
      <c r="OL291" s="28"/>
      <c r="OM291" s="28"/>
      <c r="ON291" s="28"/>
      <c r="OO291" s="28"/>
      <c r="OP291" s="28"/>
      <c r="OQ291" s="28"/>
      <c r="OR291" s="28"/>
      <c r="OS291" s="28"/>
      <c r="OT291" s="28"/>
      <c r="OU291" s="28"/>
      <c r="OV291" s="28"/>
      <c r="OW291" s="28"/>
      <c r="OX291" s="28"/>
      <c r="OY291" s="28"/>
      <c r="OZ291" s="28"/>
      <c r="PA291" s="28"/>
      <c r="PB291" s="28"/>
      <c r="PC291" s="28"/>
      <c r="PD291" s="28"/>
      <c r="PE291" s="28"/>
      <c r="PF291" s="28"/>
      <c r="PG291" s="28"/>
      <c r="PH291" s="28"/>
      <c r="PI291" s="28"/>
      <c r="PJ291" s="28"/>
      <c r="PK291" s="28"/>
      <c r="PL291" s="28"/>
      <c r="PM291" s="28"/>
      <c r="PN291" s="28"/>
      <c r="PO291" s="28"/>
      <c r="PP291" s="28"/>
      <c r="PQ291" s="28"/>
      <c r="PR291" s="28"/>
      <c r="PS291" s="28"/>
      <c r="PT291" s="28"/>
      <c r="PU291" s="28"/>
      <c r="PV291" s="28"/>
      <c r="PW291" s="28"/>
      <c r="PX291" s="28"/>
      <c r="PY291" s="28"/>
      <c r="PZ291" s="28"/>
      <c r="QA291" s="28"/>
      <c r="QB291" s="28"/>
      <c r="QC291" s="28"/>
      <c r="QD291" s="28"/>
      <c r="QE291" s="28"/>
      <c r="QF291" s="28"/>
      <c r="QG291" s="28"/>
      <c r="QH291" s="28"/>
      <c r="QI291" s="28"/>
      <c r="QJ291" s="28"/>
      <c r="QK291" s="28"/>
      <c r="QL291" s="28"/>
      <c r="QM291" s="28"/>
      <c r="QN291" s="28"/>
      <c r="QO291" s="28"/>
      <c r="QP291" s="28"/>
      <c r="QQ291" s="28"/>
      <c r="QR291" s="28"/>
      <c r="QS291" s="28"/>
      <c r="QT291" s="28"/>
      <c r="QU291" s="28"/>
      <c r="QV291" s="28"/>
      <c r="QW291" s="28"/>
      <c r="QX291" s="28"/>
      <c r="QY291" s="28"/>
      <c r="QZ291" s="28"/>
      <c r="RA291" s="28"/>
      <c r="RB291" s="28"/>
      <c r="RC291" s="28"/>
      <c r="RD291" s="28"/>
      <c r="RE291" s="28"/>
      <c r="RF291" s="28"/>
      <c r="RG291" s="28"/>
      <c r="RH291" s="28"/>
      <c r="RI291" s="28"/>
      <c r="RJ291" s="28"/>
      <c r="RK291" s="28"/>
      <c r="RL291" s="28"/>
      <c r="RM291" s="28"/>
      <c r="RN291" s="28"/>
      <c r="RO291" s="28"/>
      <c r="RP291" s="28"/>
      <c r="RQ291" s="28"/>
      <c r="RR291" s="28"/>
      <c r="RS291" s="28"/>
      <c r="RT291" s="28"/>
      <c r="RU291" s="28"/>
      <c r="RV291" s="28"/>
      <c r="RW291" s="28"/>
      <c r="RX291" s="28"/>
      <c r="RY291" s="28"/>
      <c r="RZ291" s="28"/>
      <c r="SA291" s="28"/>
      <c r="SB291" s="28"/>
      <c r="SC291" s="28"/>
      <c r="SD291" s="28"/>
      <c r="SE291" s="28"/>
      <c r="SF291" s="28"/>
      <c r="SG291" s="28"/>
      <c r="SH291" s="28"/>
      <c r="SI291" s="28"/>
      <c r="SJ291" s="28"/>
      <c r="SK291" s="28"/>
      <c r="SL291" s="28"/>
      <c r="SM291" s="28"/>
      <c r="SN291" s="28"/>
      <c r="SO291" s="28"/>
      <c r="SP291" s="28"/>
      <c r="SQ291" s="28"/>
      <c r="SR291" s="28"/>
      <c r="SS291" s="28"/>
      <c r="ST291" s="28"/>
      <c r="SU291" s="28"/>
      <c r="SV291" s="28"/>
      <c r="SW291" s="28"/>
      <c r="SX291" s="28"/>
      <c r="SY291" s="28"/>
      <c r="SZ291" s="28"/>
      <c r="TA291" s="28"/>
      <c r="TB291" s="28"/>
      <c r="TC291" s="28"/>
      <c r="TD291" s="28"/>
      <c r="TE291" s="28"/>
      <c r="TF291" s="28"/>
      <c r="TG291" s="28"/>
      <c r="TH291" s="28"/>
      <c r="TI291" s="28"/>
      <c r="TJ291" s="28"/>
      <c r="TK291" s="28"/>
      <c r="TL291" s="28"/>
      <c r="TM291" s="28"/>
      <c r="TN291" s="28"/>
      <c r="TO291" s="28"/>
      <c r="TP291" s="28"/>
      <c r="TQ291" s="28"/>
      <c r="TR291" s="28"/>
      <c r="TS291" s="28"/>
      <c r="TT291" s="28"/>
      <c r="TU291" s="28"/>
      <c r="TV291" s="28"/>
      <c r="TW291" s="28"/>
      <c r="TX291" s="28"/>
      <c r="TY291" s="28"/>
      <c r="TZ291" s="28"/>
      <c r="UA291" s="28"/>
      <c r="UB291" s="28"/>
      <c r="UC291" s="28"/>
      <c r="UD291" s="28"/>
      <c r="UE291" s="28"/>
      <c r="UF291" s="28"/>
      <c r="UG291" s="28"/>
      <c r="UH291" s="28"/>
      <c r="UI291" s="28"/>
      <c r="UJ291" s="28"/>
      <c r="UK291" s="28"/>
      <c r="UL291" s="28"/>
      <c r="UM291" s="28"/>
      <c r="UN291" s="28"/>
      <c r="UO291" s="28"/>
      <c r="UP291" s="28"/>
      <c r="UQ291" s="28"/>
      <c r="UR291" s="28"/>
      <c r="US291" s="28"/>
      <c r="UT291" s="28"/>
      <c r="UU291" s="28"/>
      <c r="UV291" s="28"/>
      <c r="UW291" s="28"/>
      <c r="UX291" s="28"/>
      <c r="UY291" s="28"/>
      <c r="UZ291" s="28"/>
      <c r="VA291" s="28"/>
      <c r="VB291" s="28"/>
      <c r="VC291" s="28"/>
      <c r="VD291" s="28"/>
      <c r="VE291" s="28"/>
      <c r="VF291" s="28"/>
      <c r="VG291" s="28"/>
      <c r="VH291" s="28"/>
      <c r="VI291" s="28"/>
      <c r="VJ291" s="28"/>
      <c r="VK291" s="28"/>
      <c r="VL291" s="28"/>
      <c r="VM291" s="28"/>
      <c r="VN291" s="28"/>
      <c r="VO291" s="28"/>
      <c r="VP291" s="28"/>
      <c r="VQ291" s="28"/>
      <c r="VR291" s="28"/>
      <c r="VS291" s="28"/>
      <c r="VT291" s="28"/>
      <c r="VU291" s="28"/>
      <c r="VV291" s="28"/>
      <c r="VW291" s="28"/>
      <c r="VX291" s="28"/>
      <c r="VY291" s="28"/>
      <c r="VZ291" s="28"/>
      <c r="WA291" s="28"/>
      <c r="WB291" s="28"/>
      <c r="WC291" s="28"/>
      <c r="WD291" s="28"/>
      <c r="WE291" s="28"/>
      <c r="WF291" s="28"/>
      <c r="WG291" s="28"/>
      <c r="WH291" s="28"/>
      <c r="WI291" s="28"/>
      <c r="WJ291" s="28"/>
      <c r="WK291" s="28"/>
      <c r="WL291" s="28"/>
      <c r="WM291" s="28"/>
      <c r="WN291" s="28"/>
      <c r="WO291" s="28"/>
      <c r="WP291" s="28"/>
      <c r="WQ291" s="28"/>
      <c r="WR291" s="28"/>
      <c r="WS291" s="28"/>
      <c r="WT291" s="28"/>
      <c r="WU291" s="28"/>
      <c r="WV291" s="28"/>
      <c r="WW291" s="28"/>
      <c r="WX291" s="28"/>
      <c r="WY291" s="28"/>
      <c r="WZ291" s="28"/>
      <c r="XA291" s="28"/>
      <c r="XB291" s="28"/>
      <c r="XC291" s="28"/>
      <c r="XD291" s="28"/>
      <c r="XE291" s="28"/>
      <c r="XF291" s="28"/>
      <c r="XG291" s="28"/>
      <c r="XH291" s="28"/>
      <c r="XI291" s="28"/>
      <c r="XJ291" s="28"/>
      <c r="XK291" s="28"/>
      <c r="XL291" s="28"/>
      <c r="XM291" s="28"/>
      <c r="XN291" s="28"/>
      <c r="XO291" s="28"/>
      <c r="XP291" s="28"/>
      <c r="XQ291" s="28"/>
      <c r="XR291" s="28"/>
      <c r="XS291" s="28"/>
      <c r="XT291" s="28"/>
      <c r="XU291" s="28"/>
      <c r="XV291" s="28"/>
      <c r="XW291" s="28"/>
      <c r="XX291" s="28"/>
      <c r="XY291" s="28"/>
      <c r="XZ291" s="28"/>
      <c r="YA291" s="28"/>
      <c r="YB291" s="28"/>
      <c r="YC291" s="28"/>
      <c r="YD291" s="28"/>
      <c r="YE291" s="28"/>
      <c r="YF291" s="28"/>
      <c r="YG291" s="28"/>
      <c r="YH291" s="28"/>
      <c r="YI291" s="28"/>
      <c r="YJ291" s="28"/>
      <c r="YK291" s="28"/>
      <c r="YL291" s="28"/>
      <c r="YM291" s="28"/>
      <c r="YN291" s="28"/>
      <c r="YO291" s="28"/>
      <c r="YP291" s="28"/>
      <c r="YQ291" s="28"/>
      <c r="YR291" s="28"/>
      <c r="YS291" s="28"/>
      <c r="YT291" s="28"/>
      <c r="YU291" s="28"/>
      <c r="YV291" s="28"/>
      <c r="YW291" s="28"/>
      <c r="YX291" s="28"/>
      <c r="YY291" s="28"/>
      <c r="YZ291" s="28"/>
      <c r="ZA291" s="28"/>
      <c r="ZB291" s="28"/>
      <c r="ZC291" s="28"/>
      <c r="ZD291" s="28"/>
      <c r="ZE291" s="28"/>
      <c r="ZF291" s="28"/>
      <c r="ZG291" s="28"/>
      <c r="ZH291" s="28"/>
      <c r="ZI291" s="28"/>
      <c r="ZJ291" s="28"/>
      <c r="ZK291" s="28"/>
      <c r="ZL291" s="28"/>
      <c r="ZM291" s="28"/>
      <c r="ZN291" s="28"/>
      <c r="ZO291" s="28"/>
      <c r="ZP291" s="28"/>
      <c r="ZQ291" s="28"/>
      <c r="ZR291" s="28"/>
      <c r="ZS291" s="28"/>
      <c r="ZT291" s="28"/>
      <c r="ZU291" s="28"/>
      <c r="ZV291" s="28"/>
      <c r="ZW291" s="28"/>
      <c r="ZX291" s="28"/>
      <c r="ZY291" s="28"/>
      <c r="ZZ291" s="28"/>
      <c r="AAA291" s="28"/>
      <c r="AAB291" s="28"/>
      <c r="AAC291" s="28"/>
      <c r="AAD291" s="28"/>
      <c r="AAE291" s="28"/>
      <c r="AAF291" s="28"/>
      <c r="AAG291" s="28"/>
      <c r="AAH291" s="28"/>
      <c r="AAI291" s="28"/>
      <c r="AAJ291" s="28"/>
      <c r="AAK291" s="28"/>
      <c r="AAL291" s="28"/>
      <c r="AAM291" s="28"/>
      <c r="AAN291" s="28"/>
      <c r="AAO291" s="28"/>
      <c r="AAP291" s="28"/>
      <c r="AAQ291" s="28"/>
      <c r="AAR291" s="28"/>
      <c r="AAS291" s="28"/>
      <c r="AAT291" s="28"/>
      <c r="AAU291" s="28"/>
      <c r="AAV291" s="28"/>
      <c r="AAW291" s="28"/>
      <c r="AAX291" s="28"/>
      <c r="AAY291" s="28"/>
      <c r="AAZ291" s="28"/>
      <c r="ABA291" s="28"/>
      <c r="ABB291" s="28"/>
      <c r="ABC291" s="28"/>
      <c r="ABD291" s="28"/>
      <c r="ABE291" s="28"/>
      <c r="ABF291" s="28"/>
      <c r="ABG291" s="28"/>
      <c r="ABH291" s="28"/>
      <c r="ABI291" s="28"/>
      <c r="ABJ291" s="28"/>
      <c r="ABK291" s="28"/>
      <c r="ABL291" s="28"/>
      <c r="ABM291" s="28"/>
      <c r="ABN291" s="28"/>
      <c r="ABO291" s="28"/>
      <c r="ABP291" s="28"/>
      <c r="ABQ291" s="28"/>
      <c r="ABR291" s="28"/>
      <c r="ABS291" s="28"/>
      <c r="ABT291" s="28"/>
      <c r="ABU291" s="28"/>
      <c r="ABV291" s="28"/>
      <c r="ABW291" s="28"/>
      <c r="ABX291" s="28"/>
      <c r="ABY291" s="28"/>
      <c r="ABZ291" s="28"/>
      <c r="ACA291" s="28"/>
      <c r="ACB291" s="28"/>
      <c r="ACC291" s="28"/>
      <c r="ACD291" s="28"/>
      <c r="ACE291" s="28"/>
      <c r="ACF291" s="28"/>
      <c r="ACG291" s="28"/>
      <c r="ACH291" s="28"/>
      <c r="ACI291" s="28"/>
      <c r="ACJ291" s="28"/>
      <c r="ACK291" s="28"/>
      <c r="ACL291" s="28"/>
      <c r="ACM291" s="28"/>
      <c r="ACN291" s="28"/>
      <c r="ACO291" s="28"/>
      <c r="ACP291" s="28"/>
      <c r="ACQ291" s="28"/>
      <c r="ACR291" s="28"/>
      <c r="ACS291" s="28"/>
      <c r="ACT291" s="28"/>
      <c r="ACU291" s="28"/>
      <c r="ACV291" s="28"/>
      <c r="ACW291" s="28"/>
      <c r="ACX291" s="28"/>
      <c r="ACY291" s="28"/>
      <c r="ACZ291" s="28"/>
      <c r="ADA291" s="28"/>
      <c r="ADB291" s="28"/>
      <c r="ADC291" s="28"/>
      <c r="ADD291" s="28"/>
      <c r="ADE291" s="28"/>
      <c r="ADF291" s="28"/>
      <c r="ADG291" s="28"/>
      <c r="ADH291" s="28"/>
      <c r="ADI291" s="28"/>
      <c r="ADJ291" s="28"/>
      <c r="ADK291" s="28"/>
      <c r="ADL291" s="28"/>
      <c r="ADM291" s="28"/>
      <c r="ADN291" s="28"/>
      <c r="ADO291" s="28"/>
      <c r="ADP291" s="28"/>
      <c r="ADQ291" s="28"/>
      <c r="ADR291" s="28"/>
      <c r="ADS291" s="28"/>
      <c r="ADT291" s="28"/>
      <c r="ADU291" s="28"/>
      <c r="ADV291" s="28"/>
      <c r="ADW291" s="28"/>
      <c r="ADX291" s="28"/>
      <c r="ADY291" s="28"/>
      <c r="ADZ291" s="28"/>
      <c r="AEA291" s="28"/>
      <c r="AEB291" s="28"/>
      <c r="AEC291" s="28"/>
      <c r="AED291" s="28"/>
      <c r="AEE291" s="28"/>
      <c r="AEF291" s="28"/>
      <c r="AEG291" s="28"/>
      <c r="AEH291" s="28"/>
      <c r="AEI291" s="28"/>
      <c r="AEJ291" s="28"/>
      <c r="AEK291" s="28"/>
      <c r="AEL291" s="28"/>
      <c r="AEM291" s="28"/>
      <c r="AEN291" s="28"/>
      <c r="AEO291" s="28"/>
      <c r="AEP291" s="28"/>
      <c r="AEQ291" s="28"/>
      <c r="AER291" s="28"/>
      <c r="AES291" s="28"/>
      <c r="AET291" s="28"/>
      <c r="AEU291" s="28"/>
      <c r="AEV291" s="28"/>
      <c r="AEW291" s="28"/>
      <c r="AEX291" s="28"/>
      <c r="AEY291" s="28"/>
      <c r="AEZ291" s="28"/>
      <c r="AFA291" s="28"/>
      <c r="AFB291" s="28"/>
      <c r="AFC291" s="28"/>
      <c r="AFD291" s="28"/>
      <c r="AFE291" s="28"/>
      <c r="AFF291" s="28"/>
      <c r="AFG291" s="28"/>
      <c r="AFH291" s="28"/>
      <c r="AFI291" s="28"/>
      <c r="AFJ291" s="28"/>
      <c r="AFK291" s="28"/>
      <c r="AFL291" s="28"/>
      <c r="AFM291" s="28"/>
      <c r="AFN291" s="28"/>
      <c r="AFO291" s="28"/>
    </row>
    <row r="292" spans="1:847" ht="31.05" customHeight="1">
      <c r="A292" s="437"/>
      <c r="B292" s="354"/>
      <c r="C292" s="480" t="s">
        <v>118</v>
      </c>
      <c r="D292" s="350"/>
      <c r="E292" s="481" t="b">
        <v>0</v>
      </c>
      <c r="F292" s="453">
        <f t="shared" si="109"/>
        <v>0</v>
      </c>
      <c r="G292" s="453">
        <f t="shared" si="110"/>
        <v>0</v>
      </c>
      <c r="H292" s="354" t="s">
        <v>453</v>
      </c>
      <c r="I292" s="542">
        <v>100</v>
      </c>
      <c r="J292" s="467" t="s">
        <v>334</v>
      </c>
      <c r="K292" s="456">
        <f t="shared" si="105"/>
        <v>0</v>
      </c>
      <c r="L292" s="422" t="str">
        <f t="shared" si="106"/>
        <v/>
      </c>
      <c r="M292" s="618">
        <v>12.48</v>
      </c>
      <c r="N292" s="262" t="s">
        <v>254</v>
      </c>
      <c r="O292" s="262">
        <f>G292*M292</f>
        <v>0</v>
      </c>
      <c r="P292" s="262" t="s">
        <v>255</v>
      </c>
      <c r="Q292" s="262"/>
      <c r="R292" s="262"/>
      <c r="S292" s="262"/>
      <c r="T292" s="262"/>
      <c r="U292" s="262"/>
      <c r="V292" s="262"/>
      <c r="W292" s="262"/>
      <c r="X292" s="262"/>
      <c r="Y292" s="246">
        <f t="shared" si="107"/>
        <v>0</v>
      </c>
      <c r="Z292" s="262"/>
      <c r="AA292" s="256">
        <f t="shared" si="108"/>
        <v>0</v>
      </c>
    </row>
    <row r="293" spans="1:847" s="6" customFormat="1" ht="31.05" customHeight="1">
      <c r="A293" s="457"/>
      <c r="B293" s="44"/>
      <c r="C293" s="472" t="s">
        <v>256</v>
      </c>
      <c r="D293" s="349"/>
      <c r="E293" s="473" t="b">
        <v>0</v>
      </c>
      <c r="F293" s="461">
        <f t="shared" si="109"/>
        <v>0</v>
      </c>
      <c r="G293" s="461">
        <f t="shared" si="110"/>
        <v>0</v>
      </c>
      <c r="H293" s="44" t="s">
        <v>453</v>
      </c>
      <c r="I293" s="542">
        <v>100</v>
      </c>
      <c r="J293" s="468" t="s">
        <v>334</v>
      </c>
      <c r="K293" s="463">
        <f t="shared" si="105"/>
        <v>0</v>
      </c>
      <c r="L293" s="464" t="str">
        <f t="shared" si="106"/>
        <v/>
      </c>
      <c r="M293" s="337">
        <v>13.4</v>
      </c>
      <c r="N293" s="256" t="s">
        <v>212</v>
      </c>
      <c r="O293" s="256">
        <f>G293*M293</f>
        <v>0</v>
      </c>
      <c r="P293" s="249" t="s">
        <v>258</v>
      </c>
      <c r="Q293" s="256"/>
      <c r="R293" s="256"/>
      <c r="S293" s="256"/>
      <c r="T293" s="256"/>
      <c r="U293" s="256"/>
      <c r="V293" s="256"/>
      <c r="W293" s="256"/>
      <c r="X293" s="256"/>
      <c r="Y293" s="246">
        <f t="shared" si="107"/>
        <v>0</v>
      </c>
      <c r="Z293" s="256">
        <f>G293*17.09*0.5*0.5*3.67</f>
        <v>0</v>
      </c>
      <c r="AA293" s="256">
        <f t="shared" si="108"/>
        <v>0</v>
      </c>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8"/>
      <c r="FQ293" s="28"/>
      <c r="FR293" s="28"/>
      <c r="FS293" s="28"/>
      <c r="FT293" s="28"/>
      <c r="FU293" s="28"/>
      <c r="FV293" s="28"/>
      <c r="FW293" s="28"/>
      <c r="FX293" s="28"/>
      <c r="FY293" s="28"/>
      <c r="FZ293" s="28"/>
      <c r="GA293" s="28"/>
      <c r="GB293" s="28"/>
      <c r="GC293" s="28"/>
      <c r="GD293" s="28"/>
      <c r="GE293" s="28"/>
      <c r="GF293" s="28"/>
      <c r="GG293" s="28"/>
      <c r="GH293" s="28"/>
      <c r="GI293" s="28"/>
      <c r="GJ293" s="28"/>
      <c r="GK293" s="28"/>
      <c r="GL293" s="28"/>
      <c r="GM293" s="28"/>
      <c r="GN293" s="28"/>
      <c r="GO293" s="28"/>
      <c r="GP293" s="28"/>
      <c r="GQ293" s="28"/>
      <c r="GR293" s="28"/>
      <c r="GS293" s="28"/>
      <c r="GT293" s="28"/>
      <c r="GU293" s="28"/>
      <c r="GV293" s="28"/>
      <c r="GW293" s="28"/>
      <c r="GX293" s="28"/>
      <c r="GY293" s="28"/>
      <c r="GZ293" s="28"/>
      <c r="HA293" s="28"/>
      <c r="HB293" s="28"/>
      <c r="HC293" s="28"/>
      <c r="HD293" s="28"/>
      <c r="HE293" s="28"/>
      <c r="HF293" s="28"/>
      <c r="HG293" s="28"/>
      <c r="HH293" s="28"/>
      <c r="HI293" s="28"/>
      <c r="HJ293" s="28"/>
      <c r="HK293" s="28"/>
      <c r="HL293" s="28"/>
      <c r="HM293" s="28"/>
      <c r="HN293" s="28"/>
      <c r="HO293" s="28"/>
      <c r="HP293" s="28"/>
      <c r="HQ293" s="28"/>
      <c r="HR293" s="28"/>
      <c r="HS293" s="28"/>
      <c r="HT293" s="28"/>
      <c r="HU293" s="28"/>
      <c r="HV293" s="28"/>
      <c r="HW293" s="28"/>
      <c r="HX293" s="28"/>
      <c r="HY293" s="28"/>
      <c r="HZ293" s="28"/>
      <c r="IA293" s="28"/>
      <c r="IB293" s="28"/>
      <c r="IC293" s="28"/>
      <c r="ID293" s="28"/>
      <c r="IE293" s="28"/>
      <c r="IF293" s="28"/>
      <c r="IG293" s="28"/>
      <c r="IH293" s="28"/>
      <c r="II293" s="28"/>
      <c r="IJ293" s="28"/>
      <c r="IK293" s="28"/>
      <c r="IL293" s="28"/>
      <c r="IM293" s="28"/>
      <c r="IN293" s="28"/>
      <c r="IO293" s="28"/>
      <c r="IP293" s="28"/>
      <c r="IQ293" s="28"/>
      <c r="IR293" s="28"/>
      <c r="IS293" s="28"/>
      <c r="IT293" s="28"/>
      <c r="IU293" s="28"/>
      <c r="IV293" s="28"/>
      <c r="IW293" s="28"/>
      <c r="IX293" s="28"/>
      <c r="IY293" s="28"/>
      <c r="IZ293" s="28"/>
      <c r="JA293" s="28"/>
      <c r="JB293" s="28"/>
      <c r="JC293" s="28"/>
      <c r="JD293" s="28"/>
      <c r="JE293" s="28"/>
      <c r="JF293" s="28"/>
      <c r="JG293" s="28"/>
      <c r="JH293" s="28"/>
      <c r="JI293" s="28"/>
      <c r="JJ293" s="28"/>
      <c r="JK293" s="28"/>
      <c r="JL293" s="28"/>
      <c r="JM293" s="28"/>
      <c r="JN293" s="28"/>
      <c r="JO293" s="28"/>
      <c r="JP293" s="28"/>
      <c r="JQ293" s="28"/>
      <c r="JR293" s="28"/>
      <c r="JS293" s="28"/>
      <c r="JT293" s="28"/>
      <c r="JU293" s="28"/>
      <c r="JV293" s="28"/>
      <c r="JW293" s="28"/>
      <c r="JX293" s="28"/>
      <c r="JY293" s="28"/>
      <c r="JZ293" s="28"/>
      <c r="KA293" s="28"/>
      <c r="KB293" s="28"/>
      <c r="KC293" s="28"/>
      <c r="KD293" s="28"/>
      <c r="KE293" s="28"/>
      <c r="KF293" s="28"/>
      <c r="KG293" s="28"/>
      <c r="KH293" s="28"/>
      <c r="KI293" s="28"/>
      <c r="KJ293" s="28"/>
      <c r="KK293" s="28"/>
      <c r="KL293" s="28"/>
      <c r="KM293" s="28"/>
      <c r="KN293" s="28"/>
      <c r="KO293" s="28"/>
      <c r="KP293" s="28"/>
      <c r="KQ293" s="28"/>
      <c r="KR293" s="28"/>
      <c r="KS293" s="28"/>
      <c r="KT293" s="28"/>
      <c r="KU293" s="28"/>
      <c r="KV293" s="28"/>
      <c r="KW293" s="28"/>
      <c r="KX293" s="28"/>
      <c r="KY293" s="28"/>
      <c r="KZ293" s="28"/>
      <c r="LA293" s="28"/>
      <c r="LB293" s="28"/>
      <c r="LC293" s="28"/>
      <c r="LD293" s="28"/>
      <c r="LE293" s="28"/>
      <c r="LF293" s="28"/>
      <c r="LG293" s="28"/>
      <c r="LH293" s="28"/>
      <c r="LI293" s="28"/>
      <c r="LJ293" s="28"/>
      <c r="LK293" s="28"/>
      <c r="LL293" s="28"/>
      <c r="LM293" s="28"/>
      <c r="LN293" s="28"/>
      <c r="LO293" s="28"/>
      <c r="LP293" s="28"/>
      <c r="LQ293" s="28"/>
      <c r="LR293" s="28"/>
      <c r="LS293" s="28"/>
      <c r="LT293" s="28"/>
      <c r="LU293" s="28"/>
      <c r="LV293" s="28"/>
      <c r="LW293" s="28"/>
      <c r="LX293" s="28"/>
      <c r="LY293" s="28"/>
      <c r="LZ293" s="28"/>
      <c r="MA293" s="28"/>
      <c r="MB293" s="28"/>
      <c r="MC293" s="28"/>
      <c r="MD293" s="28"/>
      <c r="ME293" s="28"/>
      <c r="MF293" s="28"/>
      <c r="MG293" s="28"/>
      <c r="MH293" s="28"/>
      <c r="MI293" s="28"/>
      <c r="MJ293" s="28"/>
      <c r="MK293" s="28"/>
      <c r="ML293" s="28"/>
      <c r="MM293" s="28"/>
      <c r="MN293" s="28"/>
      <c r="MO293" s="28"/>
      <c r="MP293" s="28"/>
      <c r="MQ293" s="28"/>
      <c r="MR293" s="28"/>
      <c r="MS293" s="28"/>
      <c r="MT293" s="28"/>
      <c r="MU293" s="28"/>
      <c r="MV293" s="28"/>
      <c r="MW293" s="28"/>
      <c r="MX293" s="28"/>
      <c r="MY293" s="28"/>
      <c r="MZ293" s="28"/>
      <c r="NA293" s="28"/>
      <c r="NB293" s="28"/>
      <c r="NC293" s="28"/>
      <c r="ND293" s="28"/>
      <c r="NE293" s="28"/>
      <c r="NF293" s="28"/>
      <c r="NG293" s="28"/>
      <c r="NH293" s="28"/>
      <c r="NI293" s="28"/>
      <c r="NJ293" s="28"/>
      <c r="NK293" s="28"/>
      <c r="NL293" s="28"/>
      <c r="NM293" s="28"/>
      <c r="NN293" s="28"/>
      <c r="NO293" s="28"/>
      <c r="NP293" s="28"/>
      <c r="NQ293" s="28"/>
      <c r="NR293" s="28"/>
      <c r="NS293" s="28"/>
      <c r="NT293" s="28"/>
      <c r="NU293" s="28"/>
      <c r="NV293" s="28"/>
      <c r="NW293" s="28"/>
      <c r="NX293" s="28"/>
      <c r="NY293" s="28"/>
      <c r="NZ293" s="28"/>
      <c r="OA293" s="28"/>
      <c r="OB293" s="28"/>
      <c r="OC293" s="28"/>
      <c r="OD293" s="28"/>
      <c r="OE293" s="28"/>
      <c r="OF293" s="28"/>
      <c r="OG293" s="28"/>
      <c r="OH293" s="28"/>
      <c r="OI293" s="28"/>
      <c r="OJ293" s="28"/>
      <c r="OK293" s="28"/>
      <c r="OL293" s="28"/>
      <c r="OM293" s="28"/>
      <c r="ON293" s="28"/>
      <c r="OO293" s="28"/>
      <c r="OP293" s="28"/>
      <c r="OQ293" s="28"/>
      <c r="OR293" s="28"/>
      <c r="OS293" s="28"/>
      <c r="OT293" s="28"/>
      <c r="OU293" s="28"/>
      <c r="OV293" s="28"/>
      <c r="OW293" s="28"/>
      <c r="OX293" s="28"/>
      <c r="OY293" s="28"/>
      <c r="OZ293" s="28"/>
      <c r="PA293" s="28"/>
      <c r="PB293" s="28"/>
      <c r="PC293" s="28"/>
      <c r="PD293" s="28"/>
      <c r="PE293" s="28"/>
      <c r="PF293" s="28"/>
      <c r="PG293" s="28"/>
      <c r="PH293" s="28"/>
      <c r="PI293" s="28"/>
      <c r="PJ293" s="28"/>
      <c r="PK293" s="28"/>
      <c r="PL293" s="28"/>
      <c r="PM293" s="28"/>
      <c r="PN293" s="28"/>
      <c r="PO293" s="28"/>
      <c r="PP293" s="28"/>
      <c r="PQ293" s="28"/>
      <c r="PR293" s="28"/>
      <c r="PS293" s="28"/>
      <c r="PT293" s="28"/>
      <c r="PU293" s="28"/>
      <c r="PV293" s="28"/>
      <c r="PW293" s="28"/>
      <c r="PX293" s="28"/>
      <c r="PY293" s="28"/>
      <c r="PZ293" s="28"/>
      <c r="QA293" s="28"/>
      <c r="QB293" s="28"/>
      <c r="QC293" s="28"/>
      <c r="QD293" s="28"/>
      <c r="QE293" s="28"/>
      <c r="QF293" s="28"/>
      <c r="QG293" s="28"/>
      <c r="QH293" s="28"/>
      <c r="QI293" s="28"/>
      <c r="QJ293" s="28"/>
      <c r="QK293" s="28"/>
      <c r="QL293" s="28"/>
      <c r="QM293" s="28"/>
      <c r="QN293" s="28"/>
      <c r="QO293" s="28"/>
      <c r="QP293" s="28"/>
      <c r="QQ293" s="28"/>
      <c r="QR293" s="28"/>
      <c r="QS293" s="28"/>
      <c r="QT293" s="28"/>
      <c r="QU293" s="28"/>
      <c r="QV293" s="28"/>
      <c r="QW293" s="28"/>
      <c r="QX293" s="28"/>
      <c r="QY293" s="28"/>
      <c r="QZ293" s="28"/>
      <c r="RA293" s="28"/>
      <c r="RB293" s="28"/>
      <c r="RC293" s="28"/>
      <c r="RD293" s="28"/>
      <c r="RE293" s="28"/>
      <c r="RF293" s="28"/>
      <c r="RG293" s="28"/>
      <c r="RH293" s="28"/>
      <c r="RI293" s="28"/>
      <c r="RJ293" s="28"/>
      <c r="RK293" s="28"/>
      <c r="RL293" s="28"/>
      <c r="RM293" s="28"/>
      <c r="RN293" s="28"/>
      <c r="RO293" s="28"/>
      <c r="RP293" s="28"/>
      <c r="RQ293" s="28"/>
      <c r="RR293" s="28"/>
      <c r="RS293" s="28"/>
      <c r="RT293" s="28"/>
      <c r="RU293" s="28"/>
      <c r="RV293" s="28"/>
      <c r="RW293" s="28"/>
      <c r="RX293" s="28"/>
      <c r="RY293" s="28"/>
      <c r="RZ293" s="28"/>
      <c r="SA293" s="28"/>
      <c r="SB293" s="28"/>
      <c r="SC293" s="28"/>
      <c r="SD293" s="28"/>
      <c r="SE293" s="28"/>
      <c r="SF293" s="28"/>
      <c r="SG293" s="28"/>
      <c r="SH293" s="28"/>
      <c r="SI293" s="28"/>
      <c r="SJ293" s="28"/>
      <c r="SK293" s="28"/>
      <c r="SL293" s="28"/>
      <c r="SM293" s="28"/>
      <c r="SN293" s="28"/>
      <c r="SO293" s="28"/>
      <c r="SP293" s="28"/>
      <c r="SQ293" s="28"/>
      <c r="SR293" s="28"/>
      <c r="SS293" s="28"/>
      <c r="ST293" s="28"/>
      <c r="SU293" s="28"/>
      <c r="SV293" s="28"/>
      <c r="SW293" s="28"/>
      <c r="SX293" s="28"/>
      <c r="SY293" s="28"/>
      <c r="SZ293" s="28"/>
      <c r="TA293" s="28"/>
      <c r="TB293" s="28"/>
      <c r="TC293" s="28"/>
      <c r="TD293" s="28"/>
      <c r="TE293" s="28"/>
      <c r="TF293" s="28"/>
      <c r="TG293" s="28"/>
      <c r="TH293" s="28"/>
      <c r="TI293" s="28"/>
      <c r="TJ293" s="28"/>
      <c r="TK293" s="28"/>
      <c r="TL293" s="28"/>
      <c r="TM293" s="28"/>
      <c r="TN293" s="28"/>
      <c r="TO293" s="28"/>
      <c r="TP293" s="28"/>
      <c r="TQ293" s="28"/>
      <c r="TR293" s="28"/>
      <c r="TS293" s="28"/>
      <c r="TT293" s="28"/>
      <c r="TU293" s="28"/>
      <c r="TV293" s="28"/>
      <c r="TW293" s="28"/>
      <c r="TX293" s="28"/>
      <c r="TY293" s="28"/>
      <c r="TZ293" s="28"/>
      <c r="UA293" s="28"/>
      <c r="UB293" s="28"/>
      <c r="UC293" s="28"/>
      <c r="UD293" s="28"/>
      <c r="UE293" s="28"/>
      <c r="UF293" s="28"/>
      <c r="UG293" s="28"/>
      <c r="UH293" s="28"/>
      <c r="UI293" s="28"/>
      <c r="UJ293" s="28"/>
      <c r="UK293" s="28"/>
      <c r="UL293" s="28"/>
      <c r="UM293" s="28"/>
      <c r="UN293" s="28"/>
      <c r="UO293" s="28"/>
      <c r="UP293" s="28"/>
      <c r="UQ293" s="28"/>
      <c r="UR293" s="28"/>
      <c r="US293" s="28"/>
      <c r="UT293" s="28"/>
      <c r="UU293" s="28"/>
      <c r="UV293" s="28"/>
      <c r="UW293" s="28"/>
      <c r="UX293" s="28"/>
      <c r="UY293" s="28"/>
      <c r="UZ293" s="28"/>
      <c r="VA293" s="28"/>
      <c r="VB293" s="28"/>
      <c r="VC293" s="28"/>
      <c r="VD293" s="28"/>
      <c r="VE293" s="28"/>
      <c r="VF293" s="28"/>
      <c r="VG293" s="28"/>
      <c r="VH293" s="28"/>
      <c r="VI293" s="28"/>
      <c r="VJ293" s="28"/>
      <c r="VK293" s="28"/>
      <c r="VL293" s="28"/>
      <c r="VM293" s="28"/>
      <c r="VN293" s="28"/>
      <c r="VO293" s="28"/>
      <c r="VP293" s="28"/>
      <c r="VQ293" s="28"/>
      <c r="VR293" s="28"/>
      <c r="VS293" s="28"/>
      <c r="VT293" s="28"/>
      <c r="VU293" s="28"/>
      <c r="VV293" s="28"/>
      <c r="VW293" s="28"/>
      <c r="VX293" s="28"/>
      <c r="VY293" s="28"/>
      <c r="VZ293" s="28"/>
      <c r="WA293" s="28"/>
      <c r="WB293" s="28"/>
      <c r="WC293" s="28"/>
      <c r="WD293" s="28"/>
      <c r="WE293" s="28"/>
      <c r="WF293" s="28"/>
      <c r="WG293" s="28"/>
      <c r="WH293" s="28"/>
      <c r="WI293" s="28"/>
      <c r="WJ293" s="28"/>
      <c r="WK293" s="28"/>
      <c r="WL293" s="28"/>
      <c r="WM293" s="28"/>
      <c r="WN293" s="28"/>
      <c r="WO293" s="28"/>
      <c r="WP293" s="28"/>
      <c r="WQ293" s="28"/>
      <c r="WR293" s="28"/>
      <c r="WS293" s="28"/>
      <c r="WT293" s="28"/>
      <c r="WU293" s="28"/>
      <c r="WV293" s="28"/>
      <c r="WW293" s="28"/>
      <c r="WX293" s="28"/>
      <c r="WY293" s="28"/>
      <c r="WZ293" s="28"/>
      <c r="XA293" s="28"/>
      <c r="XB293" s="28"/>
      <c r="XC293" s="28"/>
      <c r="XD293" s="28"/>
      <c r="XE293" s="28"/>
      <c r="XF293" s="28"/>
      <c r="XG293" s="28"/>
      <c r="XH293" s="28"/>
      <c r="XI293" s="28"/>
      <c r="XJ293" s="28"/>
      <c r="XK293" s="28"/>
      <c r="XL293" s="28"/>
      <c r="XM293" s="28"/>
      <c r="XN293" s="28"/>
      <c r="XO293" s="28"/>
      <c r="XP293" s="28"/>
      <c r="XQ293" s="28"/>
      <c r="XR293" s="28"/>
      <c r="XS293" s="28"/>
      <c r="XT293" s="28"/>
      <c r="XU293" s="28"/>
      <c r="XV293" s="28"/>
      <c r="XW293" s="28"/>
      <c r="XX293" s="28"/>
      <c r="XY293" s="28"/>
      <c r="XZ293" s="28"/>
      <c r="YA293" s="28"/>
      <c r="YB293" s="28"/>
      <c r="YC293" s="28"/>
      <c r="YD293" s="28"/>
      <c r="YE293" s="28"/>
      <c r="YF293" s="28"/>
      <c r="YG293" s="28"/>
      <c r="YH293" s="28"/>
      <c r="YI293" s="28"/>
      <c r="YJ293" s="28"/>
      <c r="YK293" s="28"/>
      <c r="YL293" s="28"/>
      <c r="YM293" s="28"/>
      <c r="YN293" s="28"/>
      <c r="YO293" s="28"/>
      <c r="YP293" s="28"/>
      <c r="YQ293" s="28"/>
      <c r="YR293" s="28"/>
      <c r="YS293" s="28"/>
      <c r="YT293" s="28"/>
      <c r="YU293" s="28"/>
      <c r="YV293" s="28"/>
      <c r="YW293" s="28"/>
      <c r="YX293" s="28"/>
      <c r="YY293" s="28"/>
      <c r="YZ293" s="28"/>
      <c r="ZA293" s="28"/>
      <c r="ZB293" s="28"/>
      <c r="ZC293" s="28"/>
      <c r="ZD293" s="28"/>
      <c r="ZE293" s="28"/>
      <c r="ZF293" s="28"/>
      <c r="ZG293" s="28"/>
      <c r="ZH293" s="28"/>
      <c r="ZI293" s="28"/>
      <c r="ZJ293" s="28"/>
      <c r="ZK293" s="28"/>
      <c r="ZL293" s="28"/>
      <c r="ZM293" s="28"/>
      <c r="ZN293" s="28"/>
      <c r="ZO293" s="28"/>
      <c r="ZP293" s="28"/>
      <c r="ZQ293" s="28"/>
      <c r="ZR293" s="28"/>
      <c r="ZS293" s="28"/>
      <c r="ZT293" s="28"/>
      <c r="ZU293" s="28"/>
      <c r="ZV293" s="28"/>
      <c r="ZW293" s="28"/>
      <c r="ZX293" s="28"/>
      <c r="ZY293" s="28"/>
      <c r="ZZ293" s="28"/>
      <c r="AAA293" s="28"/>
      <c r="AAB293" s="28"/>
      <c r="AAC293" s="28"/>
      <c r="AAD293" s="28"/>
      <c r="AAE293" s="28"/>
      <c r="AAF293" s="28"/>
      <c r="AAG293" s="28"/>
      <c r="AAH293" s="28"/>
      <c r="AAI293" s="28"/>
      <c r="AAJ293" s="28"/>
      <c r="AAK293" s="28"/>
      <c r="AAL293" s="28"/>
      <c r="AAM293" s="28"/>
      <c r="AAN293" s="28"/>
      <c r="AAO293" s="28"/>
      <c r="AAP293" s="28"/>
      <c r="AAQ293" s="28"/>
      <c r="AAR293" s="28"/>
      <c r="AAS293" s="28"/>
      <c r="AAT293" s="28"/>
      <c r="AAU293" s="28"/>
      <c r="AAV293" s="28"/>
      <c r="AAW293" s="28"/>
      <c r="AAX293" s="28"/>
      <c r="AAY293" s="28"/>
      <c r="AAZ293" s="28"/>
      <c r="ABA293" s="28"/>
      <c r="ABB293" s="28"/>
      <c r="ABC293" s="28"/>
      <c r="ABD293" s="28"/>
      <c r="ABE293" s="28"/>
      <c r="ABF293" s="28"/>
      <c r="ABG293" s="28"/>
      <c r="ABH293" s="28"/>
      <c r="ABI293" s="28"/>
      <c r="ABJ293" s="28"/>
      <c r="ABK293" s="28"/>
      <c r="ABL293" s="28"/>
      <c r="ABM293" s="28"/>
      <c r="ABN293" s="28"/>
      <c r="ABO293" s="28"/>
      <c r="ABP293" s="28"/>
      <c r="ABQ293" s="28"/>
      <c r="ABR293" s="28"/>
      <c r="ABS293" s="28"/>
      <c r="ABT293" s="28"/>
      <c r="ABU293" s="28"/>
      <c r="ABV293" s="28"/>
      <c r="ABW293" s="28"/>
      <c r="ABX293" s="28"/>
      <c r="ABY293" s="28"/>
      <c r="ABZ293" s="28"/>
      <c r="ACA293" s="28"/>
      <c r="ACB293" s="28"/>
      <c r="ACC293" s="28"/>
      <c r="ACD293" s="28"/>
      <c r="ACE293" s="28"/>
      <c r="ACF293" s="28"/>
      <c r="ACG293" s="28"/>
      <c r="ACH293" s="28"/>
      <c r="ACI293" s="28"/>
      <c r="ACJ293" s="28"/>
      <c r="ACK293" s="28"/>
      <c r="ACL293" s="28"/>
      <c r="ACM293" s="28"/>
      <c r="ACN293" s="28"/>
      <c r="ACO293" s="28"/>
      <c r="ACP293" s="28"/>
      <c r="ACQ293" s="28"/>
      <c r="ACR293" s="28"/>
      <c r="ACS293" s="28"/>
      <c r="ACT293" s="28"/>
      <c r="ACU293" s="28"/>
      <c r="ACV293" s="28"/>
      <c r="ACW293" s="28"/>
      <c r="ACX293" s="28"/>
      <c r="ACY293" s="28"/>
      <c r="ACZ293" s="28"/>
      <c r="ADA293" s="28"/>
      <c r="ADB293" s="28"/>
      <c r="ADC293" s="28"/>
      <c r="ADD293" s="28"/>
      <c r="ADE293" s="28"/>
      <c r="ADF293" s="28"/>
      <c r="ADG293" s="28"/>
      <c r="ADH293" s="28"/>
      <c r="ADI293" s="28"/>
      <c r="ADJ293" s="28"/>
      <c r="ADK293" s="28"/>
      <c r="ADL293" s="28"/>
      <c r="ADM293" s="28"/>
      <c r="ADN293" s="28"/>
      <c r="ADO293" s="28"/>
      <c r="ADP293" s="28"/>
      <c r="ADQ293" s="28"/>
      <c r="ADR293" s="28"/>
      <c r="ADS293" s="28"/>
      <c r="ADT293" s="28"/>
      <c r="ADU293" s="28"/>
      <c r="ADV293" s="28"/>
      <c r="ADW293" s="28"/>
      <c r="ADX293" s="28"/>
      <c r="ADY293" s="28"/>
      <c r="ADZ293" s="28"/>
      <c r="AEA293" s="28"/>
      <c r="AEB293" s="28"/>
      <c r="AEC293" s="28"/>
      <c r="AED293" s="28"/>
      <c r="AEE293" s="28"/>
      <c r="AEF293" s="28"/>
      <c r="AEG293" s="28"/>
      <c r="AEH293" s="28"/>
      <c r="AEI293" s="28"/>
      <c r="AEJ293" s="28"/>
      <c r="AEK293" s="28"/>
      <c r="AEL293" s="28"/>
      <c r="AEM293" s="28"/>
      <c r="AEN293" s="28"/>
      <c r="AEO293" s="28"/>
      <c r="AEP293" s="28"/>
      <c r="AEQ293" s="28"/>
      <c r="AER293" s="28"/>
      <c r="AES293" s="28"/>
      <c r="AET293" s="28"/>
      <c r="AEU293" s="28"/>
      <c r="AEV293" s="28"/>
      <c r="AEW293" s="28"/>
      <c r="AEX293" s="28"/>
      <c r="AEY293" s="28"/>
      <c r="AEZ293" s="28"/>
      <c r="AFA293" s="28"/>
      <c r="AFB293" s="28"/>
      <c r="AFC293" s="28"/>
      <c r="AFD293" s="28"/>
      <c r="AFE293" s="28"/>
      <c r="AFF293" s="28"/>
      <c r="AFG293" s="28"/>
      <c r="AFH293" s="28"/>
      <c r="AFI293" s="28"/>
      <c r="AFJ293" s="28"/>
      <c r="AFK293" s="28"/>
      <c r="AFL293" s="28"/>
      <c r="AFM293" s="28"/>
      <c r="AFN293" s="28"/>
      <c r="AFO293" s="28"/>
    </row>
    <row r="294" spans="1:847" s="28" customFormat="1" ht="31.05" customHeight="1">
      <c r="A294" s="450"/>
      <c r="B294" s="35"/>
      <c r="C294" s="474" t="s">
        <v>361</v>
      </c>
      <c r="D294" s="350"/>
      <c r="E294" s="452" t="b">
        <v>0</v>
      </c>
      <c r="F294" s="453">
        <f t="shared" si="109"/>
        <v>0</v>
      </c>
      <c r="G294" s="453">
        <f t="shared" si="110"/>
        <v>0</v>
      </c>
      <c r="H294" s="354" t="s">
        <v>453</v>
      </c>
      <c r="I294" s="542">
        <v>100</v>
      </c>
      <c r="J294" s="455" t="s">
        <v>334</v>
      </c>
      <c r="K294" s="456">
        <f t="shared" si="105"/>
        <v>0</v>
      </c>
      <c r="L294" s="422" t="str">
        <f t="shared" si="106"/>
        <v/>
      </c>
      <c r="M294" s="308">
        <v>72.64</v>
      </c>
      <c r="N294" s="308" t="s">
        <v>138</v>
      </c>
      <c r="O294" s="308">
        <f>G294*0.0127*M294</f>
        <v>0</v>
      </c>
      <c r="P294" s="250" t="s">
        <v>147</v>
      </c>
      <c r="Q294" s="259">
        <v>74.02</v>
      </c>
      <c r="R294" s="259" t="s">
        <v>138</v>
      </c>
      <c r="S294" s="259">
        <f>G294*0.0127*Q294</f>
        <v>0</v>
      </c>
      <c r="T294" s="260" t="s">
        <v>374</v>
      </c>
      <c r="U294" s="259">
        <v>70.97</v>
      </c>
      <c r="V294" s="259" t="s">
        <v>138</v>
      </c>
      <c r="W294" s="259">
        <f>G294*0.0127*U294</f>
        <v>0</v>
      </c>
      <c r="X294" s="260" t="s">
        <v>375</v>
      </c>
      <c r="Y294" s="246">
        <f t="shared" si="107"/>
        <v>0</v>
      </c>
      <c r="Z294" s="246"/>
      <c r="AA294" s="246">
        <f t="shared" si="108"/>
        <v>0</v>
      </c>
    </row>
    <row r="295" spans="1:847" s="6" customFormat="1" ht="31.05" customHeight="1">
      <c r="A295" s="457"/>
      <c r="B295" s="44"/>
      <c r="C295" s="500" t="s">
        <v>428</v>
      </c>
      <c r="D295" s="349"/>
      <c r="E295" s="473" t="b">
        <v>0</v>
      </c>
      <c r="F295" s="461">
        <f t="shared" si="109"/>
        <v>0</v>
      </c>
      <c r="G295" s="461">
        <f t="shared" si="110"/>
        <v>0</v>
      </c>
      <c r="H295" s="44" t="s">
        <v>453</v>
      </c>
      <c r="I295" s="542">
        <v>100</v>
      </c>
      <c r="J295" s="502" t="s">
        <v>334</v>
      </c>
      <c r="K295" s="463">
        <f t="shared" si="105"/>
        <v>0</v>
      </c>
      <c r="L295" s="464" t="str">
        <f t="shared" si="106"/>
        <v/>
      </c>
      <c r="M295" s="337">
        <v>72.64</v>
      </c>
      <c r="N295" s="256" t="s">
        <v>138</v>
      </c>
      <c r="O295" s="256">
        <f>G295*0.0127*M295</f>
        <v>0</v>
      </c>
      <c r="P295" s="277" t="s">
        <v>147</v>
      </c>
      <c r="Q295" s="259">
        <v>74.02</v>
      </c>
      <c r="R295" s="259" t="s">
        <v>138</v>
      </c>
      <c r="S295" s="259">
        <f>G295*0.0127*Q295</f>
        <v>0</v>
      </c>
      <c r="T295" s="260" t="s">
        <v>374</v>
      </c>
      <c r="U295" s="259">
        <v>70.97</v>
      </c>
      <c r="V295" s="259" t="s">
        <v>138</v>
      </c>
      <c r="W295" s="259">
        <f>G295*0.0127*U295</f>
        <v>0</v>
      </c>
      <c r="X295" s="260" t="s">
        <v>375</v>
      </c>
      <c r="Y295" s="246">
        <f t="shared" si="107"/>
        <v>0</v>
      </c>
      <c r="Z295" s="256">
        <f>G295*0.0127*434*0.5*3.67</f>
        <v>0</v>
      </c>
      <c r="AA295" s="256">
        <f t="shared" si="108"/>
        <v>0</v>
      </c>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c r="DX295" s="28"/>
      <c r="DY295" s="28"/>
      <c r="DZ295" s="28"/>
      <c r="EA295" s="28"/>
      <c r="EB295" s="28"/>
      <c r="EC295" s="28"/>
      <c r="ED295" s="28"/>
      <c r="EE295" s="28"/>
      <c r="EF295" s="28"/>
      <c r="EG295" s="28"/>
      <c r="EH295" s="28"/>
      <c r="EI295" s="28"/>
      <c r="EJ295" s="28"/>
      <c r="EK295" s="28"/>
      <c r="EL295" s="28"/>
      <c r="EM295" s="28"/>
      <c r="EN295" s="28"/>
      <c r="EO295" s="28"/>
      <c r="EP295" s="28"/>
      <c r="EQ295" s="28"/>
      <c r="ER295" s="28"/>
      <c r="ES295" s="28"/>
      <c r="ET295" s="28"/>
      <c r="EU295" s="28"/>
      <c r="EV295" s="28"/>
      <c r="EW295" s="28"/>
      <c r="EX295" s="28"/>
      <c r="EY295" s="28"/>
      <c r="EZ295" s="28"/>
      <c r="FA295" s="28"/>
      <c r="FB295" s="28"/>
      <c r="FC295" s="28"/>
      <c r="FD295" s="28"/>
      <c r="FE295" s="28"/>
      <c r="FF295" s="28"/>
      <c r="FG295" s="28"/>
      <c r="FH295" s="28"/>
      <c r="FI295" s="28"/>
      <c r="FJ295" s="28"/>
      <c r="FK295" s="28"/>
      <c r="FL295" s="28"/>
      <c r="FM295" s="28"/>
      <c r="FN295" s="28"/>
      <c r="FO295" s="28"/>
      <c r="FP295" s="28"/>
      <c r="FQ295" s="28"/>
      <c r="FR295" s="28"/>
      <c r="FS295" s="28"/>
      <c r="FT295" s="28"/>
      <c r="FU295" s="28"/>
      <c r="FV295" s="28"/>
      <c r="FW295" s="28"/>
      <c r="FX295" s="28"/>
      <c r="FY295" s="28"/>
      <c r="FZ295" s="28"/>
      <c r="GA295" s="28"/>
      <c r="GB295" s="28"/>
      <c r="GC295" s="28"/>
      <c r="GD295" s="28"/>
      <c r="GE295" s="28"/>
      <c r="GF295" s="28"/>
      <c r="GG295" s="28"/>
      <c r="GH295" s="28"/>
      <c r="GI295" s="28"/>
      <c r="GJ295" s="28"/>
      <c r="GK295" s="28"/>
      <c r="GL295" s="28"/>
      <c r="GM295" s="28"/>
      <c r="GN295" s="28"/>
      <c r="GO295" s="28"/>
      <c r="GP295" s="28"/>
      <c r="GQ295" s="28"/>
      <c r="GR295" s="28"/>
      <c r="GS295" s="28"/>
      <c r="GT295" s="28"/>
      <c r="GU295" s="28"/>
      <c r="GV295" s="28"/>
      <c r="GW295" s="28"/>
      <c r="GX295" s="28"/>
      <c r="GY295" s="28"/>
      <c r="GZ295" s="28"/>
      <c r="HA295" s="28"/>
      <c r="HB295" s="28"/>
      <c r="HC295" s="28"/>
      <c r="HD295" s="28"/>
      <c r="HE295" s="28"/>
      <c r="HF295" s="28"/>
      <c r="HG295" s="28"/>
      <c r="HH295" s="28"/>
      <c r="HI295" s="28"/>
      <c r="HJ295" s="28"/>
      <c r="HK295" s="28"/>
      <c r="HL295" s="28"/>
      <c r="HM295" s="28"/>
      <c r="HN295" s="28"/>
      <c r="HO295" s="28"/>
      <c r="HP295" s="28"/>
      <c r="HQ295" s="28"/>
      <c r="HR295" s="28"/>
      <c r="HS295" s="28"/>
      <c r="HT295" s="28"/>
      <c r="HU295" s="28"/>
      <c r="HV295" s="28"/>
      <c r="HW295" s="28"/>
      <c r="HX295" s="28"/>
      <c r="HY295" s="28"/>
      <c r="HZ295" s="28"/>
      <c r="IA295" s="28"/>
      <c r="IB295" s="28"/>
      <c r="IC295" s="28"/>
      <c r="ID295" s="28"/>
      <c r="IE295" s="28"/>
      <c r="IF295" s="28"/>
      <c r="IG295" s="28"/>
      <c r="IH295" s="28"/>
      <c r="II295" s="28"/>
      <c r="IJ295" s="28"/>
      <c r="IK295" s="28"/>
      <c r="IL295" s="28"/>
      <c r="IM295" s="28"/>
      <c r="IN295" s="28"/>
      <c r="IO295" s="28"/>
      <c r="IP295" s="28"/>
      <c r="IQ295" s="28"/>
      <c r="IR295" s="28"/>
      <c r="IS295" s="28"/>
      <c r="IT295" s="28"/>
      <c r="IU295" s="28"/>
      <c r="IV295" s="28"/>
      <c r="IW295" s="28"/>
      <c r="IX295" s="28"/>
      <c r="IY295" s="28"/>
      <c r="IZ295" s="28"/>
      <c r="JA295" s="28"/>
      <c r="JB295" s="28"/>
      <c r="JC295" s="28"/>
      <c r="JD295" s="28"/>
      <c r="JE295" s="28"/>
      <c r="JF295" s="28"/>
      <c r="JG295" s="28"/>
      <c r="JH295" s="28"/>
      <c r="JI295" s="28"/>
      <c r="JJ295" s="28"/>
      <c r="JK295" s="28"/>
      <c r="JL295" s="28"/>
      <c r="JM295" s="28"/>
      <c r="JN295" s="28"/>
      <c r="JO295" s="28"/>
      <c r="JP295" s="28"/>
      <c r="JQ295" s="28"/>
      <c r="JR295" s="28"/>
      <c r="JS295" s="28"/>
      <c r="JT295" s="28"/>
      <c r="JU295" s="28"/>
      <c r="JV295" s="28"/>
      <c r="JW295" s="28"/>
      <c r="JX295" s="28"/>
      <c r="JY295" s="28"/>
      <c r="JZ295" s="28"/>
      <c r="KA295" s="28"/>
      <c r="KB295" s="28"/>
      <c r="KC295" s="28"/>
      <c r="KD295" s="28"/>
      <c r="KE295" s="28"/>
      <c r="KF295" s="28"/>
      <c r="KG295" s="28"/>
      <c r="KH295" s="28"/>
      <c r="KI295" s="28"/>
      <c r="KJ295" s="28"/>
      <c r="KK295" s="28"/>
      <c r="KL295" s="28"/>
      <c r="KM295" s="28"/>
      <c r="KN295" s="28"/>
      <c r="KO295" s="28"/>
      <c r="KP295" s="28"/>
      <c r="KQ295" s="28"/>
      <c r="KR295" s="28"/>
      <c r="KS295" s="28"/>
      <c r="KT295" s="28"/>
      <c r="KU295" s="28"/>
      <c r="KV295" s="28"/>
      <c r="KW295" s="28"/>
      <c r="KX295" s="28"/>
      <c r="KY295" s="28"/>
      <c r="KZ295" s="28"/>
      <c r="LA295" s="28"/>
      <c r="LB295" s="28"/>
      <c r="LC295" s="28"/>
      <c r="LD295" s="28"/>
      <c r="LE295" s="28"/>
      <c r="LF295" s="28"/>
      <c r="LG295" s="28"/>
      <c r="LH295" s="28"/>
      <c r="LI295" s="28"/>
      <c r="LJ295" s="28"/>
      <c r="LK295" s="28"/>
      <c r="LL295" s="28"/>
      <c r="LM295" s="28"/>
      <c r="LN295" s="28"/>
      <c r="LO295" s="28"/>
      <c r="LP295" s="28"/>
      <c r="LQ295" s="28"/>
      <c r="LR295" s="28"/>
      <c r="LS295" s="28"/>
      <c r="LT295" s="28"/>
      <c r="LU295" s="28"/>
      <c r="LV295" s="28"/>
      <c r="LW295" s="28"/>
      <c r="LX295" s="28"/>
      <c r="LY295" s="28"/>
      <c r="LZ295" s="28"/>
      <c r="MA295" s="28"/>
      <c r="MB295" s="28"/>
      <c r="MC295" s="28"/>
      <c r="MD295" s="28"/>
      <c r="ME295" s="28"/>
      <c r="MF295" s="28"/>
      <c r="MG295" s="28"/>
      <c r="MH295" s="28"/>
      <c r="MI295" s="28"/>
      <c r="MJ295" s="28"/>
      <c r="MK295" s="28"/>
      <c r="ML295" s="28"/>
      <c r="MM295" s="28"/>
      <c r="MN295" s="28"/>
      <c r="MO295" s="28"/>
      <c r="MP295" s="28"/>
      <c r="MQ295" s="28"/>
      <c r="MR295" s="28"/>
      <c r="MS295" s="28"/>
      <c r="MT295" s="28"/>
      <c r="MU295" s="28"/>
      <c r="MV295" s="28"/>
      <c r="MW295" s="28"/>
      <c r="MX295" s="28"/>
      <c r="MY295" s="28"/>
      <c r="MZ295" s="28"/>
      <c r="NA295" s="28"/>
      <c r="NB295" s="28"/>
      <c r="NC295" s="28"/>
      <c r="ND295" s="28"/>
      <c r="NE295" s="28"/>
      <c r="NF295" s="28"/>
      <c r="NG295" s="28"/>
      <c r="NH295" s="28"/>
      <c r="NI295" s="28"/>
      <c r="NJ295" s="28"/>
      <c r="NK295" s="28"/>
      <c r="NL295" s="28"/>
      <c r="NM295" s="28"/>
      <c r="NN295" s="28"/>
      <c r="NO295" s="28"/>
      <c r="NP295" s="28"/>
      <c r="NQ295" s="28"/>
      <c r="NR295" s="28"/>
      <c r="NS295" s="28"/>
      <c r="NT295" s="28"/>
      <c r="NU295" s="28"/>
      <c r="NV295" s="28"/>
      <c r="NW295" s="28"/>
      <c r="NX295" s="28"/>
      <c r="NY295" s="28"/>
      <c r="NZ295" s="28"/>
      <c r="OA295" s="28"/>
      <c r="OB295" s="28"/>
      <c r="OC295" s="28"/>
      <c r="OD295" s="28"/>
      <c r="OE295" s="28"/>
      <c r="OF295" s="28"/>
      <c r="OG295" s="28"/>
      <c r="OH295" s="28"/>
      <c r="OI295" s="28"/>
      <c r="OJ295" s="28"/>
      <c r="OK295" s="28"/>
      <c r="OL295" s="28"/>
      <c r="OM295" s="28"/>
      <c r="ON295" s="28"/>
      <c r="OO295" s="28"/>
      <c r="OP295" s="28"/>
      <c r="OQ295" s="28"/>
      <c r="OR295" s="28"/>
      <c r="OS295" s="28"/>
      <c r="OT295" s="28"/>
      <c r="OU295" s="28"/>
      <c r="OV295" s="28"/>
      <c r="OW295" s="28"/>
      <c r="OX295" s="28"/>
      <c r="OY295" s="28"/>
      <c r="OZ295" s="28"/>
      <c r="PA295" s="28"/>
      <c r="PB295" s="28"/>
      <c r="PC295" s="28"/>
      <c r="PD295" s="28"/>
      <c r="PE295" s="28"/>
      <c r="PF295" s="28"/>
      <c r="PG295" s="28"/>
      <c r="PH295" s="28"/>
      <c r="PI295" s="28"/>
      <c r="PJ295" s="28"/>
      <c r="PK295" s="28"/>
      <c r="PL295" s="28"/>
      <c r="PM295" s="28"/>
      <c r="PN295" s="28"/>
      <c r="PO295" s="28"/>
      <c r="PP295" s="28"/>
      <c r="PQ295" s="28"/>
      <c r="PR295" s="28"/>
      <c r="PS295" s="28"/>
      <c r="PT295" s="28"/>
      <c r="PU295" s="28"/>
      <c r="PV295" s="28"/>
      <c r="PW295" s="28"/>
      <c r="PX295" s="28"/>
      <c r="PY295" s="28"/>
      <c r="PZ295" s="28"/>
      <c r="QA295" s="28"/>
      <c r="QB295" s="28"/>
      <c r="QC295" s="28"/>
      <c r="QD295" s="28"/>
      <c r="QE295" s="28"/>
      <c r="QF295" s="28"/>
      <c r="QG295" s="28"/>
      <c r="QH295" s="28"/>
      <c r="QI295" s="28"/>
      <c r="QJ295" s="28"/>
      <c r="QK295" s="28"/>
      <c r="QL295" s="28"/>
      <c r="QM295" s="28"/>
      <c r="QN295" s="28"/>
      <c r="QO295" s="28"/>
      <c r="QP295" s="28"/>
      <c r="QQ295" s="28"/>
      <c r="QR295" s="28"/>
      <c r="QS295" s="28"/>
      <c r="QT295" s="28"/>
      <c r="QU295" s="28"/>
      <c r="QV295" s="28"/>
      <c r="QW295" s="28"/>
      <c r="QX295" s="28"/>
      <c r="QY295" s="28"/>
      <c r="QZ295" s="28"/>
      <c r="RA295" s="28"/>
      <c r="RB295" s="28"/>
      <c r="RC295" s="28"/>
      <c r="RD295" s="28"/>
      <c r="RE295" s="28"/>
      <c r="RF295" s="28"/>
      <c r="RG295" s="28"/>
      <c r="RH295" s="28"/>
      <c r="RI295" s="28"/>
      <c r="RJ295" s="28"/>
      <c r="RK295" s="28"/>
      <c r="RL295" s="28"/>
      <c r="RM295" s="28"/>
      <c r="RN295" s="28"/>
      <c r="RO295" s="28"/>
      <c r="RP295" s="28"/>
      <c r="RQ295" s="28"/>
      <c r="RR295" s="28"/>
      <c r="RS295" s="28"/>
      <c r="RT295" s="28"/>
      <c r="RU295" s="28"/>
      <c r="RV295" s="28"/>
      <c r="RW295" s="28"/>
      <c r="RX295" s="28"/>
      <c r="RY295" s="28"/>
      <c r="RZ295" s="28"/>
      <c r="SA295" s="28"/>
      <c r="SB295" s="28"/>
      <c r="SC295" s="28"/>
      <c r="SD295" s="28"/>
      <c r="SE295" s="28"/>
      <c r="SF295" s="28"/>
      <c r="SG295" s="28"/>
      <c r="SH295" s="28"/>
      <c r="SI295" s="28"/>
      <c r="SJ295" s="28"/>
      <c r="SK295" s="28"/>
      <c r="SL295" s="28"/>
      <c r="SM295" s="28"/>
      <c r="SN295" s="28"/>
      <c r="SO295" s="28"/>
      <c r="SP295" s="28"/>
      <c r="SQ295" s="28"/>
      <c r="SR295" s="28"/>
      <c r="SS295" s="28"/>
      <c r="ST295" s="28"/>
      <c r="SU295" s="28"/>
      <c r="SV295" s="28"/>
      <c r="SW295" s="28"/>
      <c r="SX295" s="28"/>
      <c r="SY295" s="28"/>
      <c r="SZ295" s="28"/>
      <c r="TA295" s="28"/>
      <c r="TB295" s="28"/>
      <c r="TC295" s="28"/>
      <c r="TD295" s="28"/>
      <c r="TE295" s="28"/>
      <c r="TF295" s="28"/>
      <c r="TG295" s="28"/>
      <c r="TH295" s="28"/>
      <c r="TI295" s="28"/>
      <c r="TJ295" s="28"/>
      <c r="TK295" s="28"/>
      <c r="TL295" s="28"/>
      <c r="TM295" s="28"/>
      <c r="TN295" s="28"/>
      <c r="TO295" s="28"/>
      <c r="TP295" s="28"/>
      <c r="TQ295" s="28"/>
      <c r="TR295" s="28"/>
      <c r="TS295" s="28"/>
      <c r="TT295" s="28"/>
      <c r="TU295" s="28"/>
      <c r="TV295" s="28"/>
      <c r="TW295" s="28"/>
      <c r="TX295" s="28"/>
      <c r="TY295" s="28"/>
      <c r="TZ295" s="28"/>
      <c r="UA295" s="28"/>
      <c r="UB295" s="28"/>
      <c r="UC295" s="28"/>
      <c r="UD295" s="28"/>
      <c r="UE295" s="28"/>
      <c r="UF295" s="28"/>
      <c r="UG295" s="28"/>
      <c r="UH295" s="28"/>
      <c r="UI295" s="28"/>
      <c r="UJ295" s="28"/>
      <c r="UK295" s="28"/>
      <c r="UL295" s="28"/>
      <c r="UM295" s="28"/>
      <c r="UN295" s="28"/>
      <c r="UO295" s="28"/>
      <c r="UP295" s="28"/>
      <c r="UQ295" s="28"/>
      <c r="UR295" s="28"/>
      <c r="US295" s="28"/>
      <c r="UT295" s="28"/>
      <c r="UU295" s="28"/>
      <c r="UV295" s="28"/>
      <c r="UW295" s="28"/>
      <c r="UX295" s="28"/>
      <c r="UY295" s="28"/>
      <c r="UZ295" s="28"/>
      <c r="VA295" s="28"/>
      <c r="VB295" s="28"/>
      <c r="VC295" s="28"/>
      <c r="VD295" s="28"/>
      <c r="VE295" s="28"/>
      <c r="VF295" s="28"/>
      <c r="VG295" s="28"/>
      <c r="VH295" s="28"/>
      <c r="VI295" s="28"/>
      <c r="VJ295" s="28"/>
      <c r="VK295" s="28"/>
      <c r="VL295" s="28"/>
      <c r="VM295" s="28"/>
      <c r="VN295" s="28"/>
      <c r="VO295" s="28"/>
      <c r="VP295" s="28"/>
      <c r="VQ295" s="28"/>
      <c r="VR295" s="28"/>
      <c r="VS295" s="28"/>
      <c r="VT295" s="28"/>
      <c r="VU295" s="28"/>
      <c r="VV295" s="28"/>
      <c r="VW295" s="28"/>
      <c r="VX295" s="28"/>
      <c r="VY295" s="28"/>
      <c r="VZ295" s="28"/>
      <c r="WA295" s="28"/>
      <c r="WB295" s="28"/>
      <c r="WC295" s="28"/>
      <c r="WD295" s="28"/>
      <c r="WE295" s="28"/>
      <c r="WF295" s="28"/>
      <c r="WG295" s="28"/>
      <c r="WH295" s="28"/>
      <c r="WI295" s="28"/>
      <c r="WJ295" s="28"/>
      <c r="WK295" s="28"/>
      <c r="WL295" s="28"/>
      <c r="WM295" s="28"/>
      <c r="WN295" s="28"/>
      <c r="WO295" s="28"/>
      <c r="WP295" s="28"/>
      <c r="WQ295" s="28"/>
      <c r="WR295" s="28"/>
      <c r="WS295" s="28"/>
      <c r="WT295" s="28"/>
      <c r="WU295" s="28"/>
      <c r="WV295" s="28"/>
      <c r="WW295" s="28"/>
      <c r="WX295" s="28"/>
      <c r="WY295" s="28"/>
      <c r="WZ295" s="28"/>
      <c r="XA295" s="28"/>
      <c r="XB295" s="28"/>
      <c r="XC295" s="28"/>
      <c r="XD295" s="28"/>
      <c r="XE295" s="28"/>
      <c r="XF295" s="28"/>
      <c r="XG295" s="28"/>
      <c r="XH295" s="28"/>
      <c r="XI295" s="28"/>
      <c r="XJ295" s="28"/>
      <c r="XK295" s="28"/>
      <c r="XL295" s="28"/>
      <c r="XM295" s="28"/>
      <c r="XN295" s="28"/>
      <c r="XO295" s="28"/>
      <c r="XP295" s="28"/>
      <c r="XQ295" s="28"/>
      <c r="XR295" s="28"/>
      <c r="XS295" s="28"/>
      <c r="XT295" s="28"/>
      <c r="XU295" s="28"/>
      <c r="XV295" s="28"/>
      <c r="XW295" s="28"/>
      <c r="XX295" s="28"/>
      <c r="XY295" s="28"/>
      <c r="XZ295" s="28"/>
      <c r="YA295" s="28"/>
      <c r="YB295" s="28"/>
      <c r="YC295" s="28"/>
      <c r="YD295" s="28"/>
      <c r="YE295" s="28"/>
      <c r="YF295" s="28"/>
      <c r="YG295" s="28"/>
      <c r="YH295" s="28"/>
      <c r="YI295" s="28"/>
      <c r="YJ295" s="28"/>
      <c r="YK295" s="28"/>
      <c r="YL295" s="28"/>
      <c r="YM295" s="28"/>
      <c r="YN295" s="28"/>
      <c r="YO295" s="28"/>
      <c r="YP295" s="28"/>
      <c r="YQ295" s="28"/>
      <c r="YR295" s="28"/>
      <c r="YS295" s="28"/>
      <c r="YT295" s="28"/>
      <c r="YU295" s="28"/>
      <c r="YV295" s="28"/>
      <c r="YW295" s="28"/>
      <c r="YX295" s="28"/>
      <c r="YY295" s="28"/>
      <c r="YZ295" s="28"/>
      <c r="ZA295" s="28"/>
      <c r="ZB295" s="28"/>
      <c r="ZC295" s="28"/>
      <c r="ZD295" s="28"/>
      <c r="ZE295" s="28"/>
      <c r="ZF295" s="28"/>
      <c r="ZG295" s="28"/>
      <c r="ZH295" s="28"/>
      <c r="ZI295" s="28"/>
      <c r="ZJ295" s="28"/>
      <c r="ZK295" s="28"/>
      <c r="ZL295" s="28"/>
      <c r="ZM295" s="28"/>
      <c r="ZN295" s="28"/>
      <c r="ZO295" s="28"/>
      <c r="ZP295" s="28"/>
      <c r="ZQ295" s="28"/>
      <c r="ZR295" s="28"/>
      <c r="ZS295" s="28"/>
      <c r="ZT295" s="28"/>
      <c r="ZU295" s="28"/>
      <c r="ZV295" s="28"/>
      <c r="ZW295" s="28"/>
      <c r="ZX295" s="28"/>
      <c r="ZY295" s="28"/>
      <c r="ZZ295" s="28"/>
      <c r="AAA295" s="28"/>
      <c r="AAB295" s="28"/>
      <c r="AAC295" s="28"/>
      <c r="AAD295" s="28"/>
      <c r="AAE295" s="28"/>
      <c r="AAF295" s="28"/>
      <c r="AAG295" s="28"/>
      <c r="AAH295" s="28"/>
      <c r="AAI295" s="28"/>
      <c r="AAJ295" s="28"/>
      <c r="AAK295" s="28"/>
      <c r="AAL295" s="28"/>
      <c r="AAM295" s="28"/>
      <c r="AAN295" s="28"/>
      <c r="AAO295" s="28"/>
      <c r="AAP295" s="28"/>
      <c r="AAQ295" s="28"/>
      <c r="AAR295" s="28"/>
      <c r="AAS295" s="28"/>
      <c r="AAT295" s="28"/>
      <c r="AAU295" s="28"/>
      <c r="AAV295" s="28"/>
      <c r="AAW295" s="28"/>
      <c r="AAX295" s="28"/>
      <c r="AAY295" s="28"/>
      <c r="AAZ295" s="28"/>
      <c r="ABA295" s="28"/>
      <c r="ABB295" s="28"/>
      <c r="ABC295" s="28"/>
      <c r="ABD295" s="28"/>
      <c r="ABE295" s="28"/>
      <c r="ABF295" s="28"/>
      <c r="ABG295" s="28"/>
      <c r="ABH295" s="28"/>
      <c r="ABI295" s="28"/>
      <c r="ABJ295" s="28"/>
      <c r="ABK295" s="28"/>
      <c r="ABL295" s="28"/>
      <c r="ABM295" s="28"/>
      <c r="ABN295" s="28"/>
      <c r="ABO295" s="28"/>
      <c r="ABP295" s="28"/>
      <c r="ABQ295" s="28"/>
      <c r="ABR295" s="28"/>
      <c r="ABS295" s="28"/>
      <c r="ABT295" s="28"/>
      <c r="ABU295" s="28"/>
      <c r="ABV295" s="28"/>
      <c r="ABW295" s="28"/>
      <c r="ABX295" s="28"/>
      <c r="ABY295" s="28"/>
      <c r="ABZ295" s="28"/>
      <c r="ACA295" s="28"/>
      <c r="ACB295" s="28"/>
      <c r="ACC295" s="28"/>
      <c r="ACD295" s="28"/>
      <c r="ACE295" s="28"/>
      <c r="ACF295" s="28"/>
      <c r="ACG295" s="28"/>
      <c r="ACH295" s="28"/>
      <c r="ACI295" s="28"/>
      <c r="ACJ295" s="28"/>
      <c r="ACK295" s="28"/>
      <c r="ACL295" s="28"/>
      <c r="ACM295" s="28"/>
      <c r="ACN295" s="28"/>
      <c r="ACO295" s="28"/>
      <c r="ACP295" s="28"/>
      <c r="ACQ295" s="28"/>
      <c r="ACR295" s="28"/>
      <c r="ACS295" s="28"/>
      <c r="ACT295" s="28"/>
      <c r="ACU295" s="28"/>
      <c r="ACV295" s="28"/>
      <c r="ACW295" s="28"/>
      <c r="ACX295" s="28"/>
      <c r="ACY295" s="28"/>
      <c r="ACZ295" s="28"/>
      <c r="ADA295" s="28"/>
      <c r="ADB295" s="28"/>
      <c r="ADC295" s="28"/>
      <c r="ADD295" s="28"/>
      <c r="ADE295" s="28"/>
      <c r="ADF295" s="28"/>
      <c r="ADG295" s="28"/>
      <c r="ADH295" s="28"/>
      <c r="ADI295" s="28"/>
      <c r="ADJ295" s="28"/>
      <c r="ADK295" s="28"/>
      <c r="ADL295" s="28"/>
      <c r="ADM295" s="28"/>
      <c r="ADN295" s="28"/>
      <c r="ADO295" s="28"/>
      <c r="ADP295" s="28"/>
      <c r="ADQ295" s="28"/>
      <c r="ADR295" s="28"/>
      <c r="ADS295" s="28"/>
      <c r="ADT295" s="28"/>
      <c r="ADU295" s="28"/>
      <c r="ADV295" s="28"/>
      <c r="ADW295" s="28"/>
      <c r="ADX295" s="28"/>
      <c r="ADY295" s="28"/>
      <c r="ADZ295" s="28"/>
      <c r="AEA295" s="28"/>
      <c r="AEB295" s="28"/>
      <c r="AEC295" s="28"/>
      <c r="AED295" s="28"/>
      <c r="AEE295" s="28"/>
      <c r="AEF295" s="28"/>
      <c r="AEG295" s="28"/>
      <c r="AEH295" s="28"/>
      <c r="AEI295" s="28"/>
      <c r="AEJ295" s="28"/>
      <c r="AEK295" s="28"/>
      <c r="AEL295" s="28"/>
      <c r="AEM295" s="28"/>
      <c r="AEN295" s="28"/>
      <c r="AEO295" s="28"/>
      <c r="AEP295" s="28"/>
      <c r="AEQ295" s="28"/>
      <c r="AER295" s="28"/>
      <c r="AES295" s="28"/>
      <c r="AET295" s="28"/>
      <c r="AEU295" s="28"/>
      <c r="AEV295" s="28"/>
      <c r="AEW295" s="28"/>
      <c r="AEX295" s="28"/>
      <c r="AEY295" s="28"/>
      <c r="AEZ295" s="28"/>
      <c r="AFA295" s="28"/>
      <c r="AFB295" s="28"/>
      <c r="AFC295" s="28"/>
      <c r="AFD295" s="28"/>
      <c r="AFE295" s="28"/>
      <c r="AFF295" s="28"/>
      <c r="AFG295" s="28"/>
      <c r="AFH295" s="28"/>
      <c r="AFI295" s="28"/>
      <c r="AFJ295" s="28"/>
      <c r="AFK295" s="28"/>
      <c r="AFL295" s="28"/>
      <c r="AFM295" s="28"/>
      <c r="AFN295" s="28"/>
      <c r="AFO295" s="28"/>
    </row>
    <row r="296" spans="1:847" s="28" customFormat="1" ht="31.05" customHeight="1">
      <c r="A296" s="450"/>
      <c r="B296" s="35"/>
      <c r="C296" s="474" t="s">
        <v>360</v>
      </c>
      <c r="D296" s="350"/>
      <c r="E296" s="452" t="b">
        <v>0</v>
      </c>
      <c r="F296" s="453">
        <f t="shared" si="109"/>
        <v>0</v>
      </c>
      <c r="G296" s="453">
        <f t="shared" si="110"/>
        <v>0</v>
      </c>
      <c r="H296" s="354" t="s">
        <v>453</v>
      </c>
      <c r="I296" s="542">
        <v>100</v>
      </c>
      <c r="J296" s="455" t="s">
        <v>334</v>
      </c>
      <c r="K296" s="456">
        <f t="shared" si="105"/>
        <v>0</v>
      </c>
      <c r="L296" s="422" t="str">
        <f t="shared" si="106"/>
        <v/>
      </c>
      <c r="M296" s="316">
        <v>72.64</v>
      </c>
      <c r="N296" s="316" t="s">
        <v>138</v>
      </c>
      <c r="O296" s="316">
        <f>G296*0.01905*M296</f>
        <v>0</v>
      </c>
      <c r="P296" s="317" t="s">
        <v>147</v>
      </c>
      <c r="Q296" s="259">
        <v>74.02</v>
      </c>
      <c r="R296" s="259" t="s">
        <v>138</v>
      </c>
      <c r="S296" s="259">
        <f>G296*0.01905*Q296</f>
        <v>0</v>
      </c>
      <c r="T296" s="259" t="s">
        <v>379</v>
      </c>
      <c r="U296" s="259">
        <v>70.97</v>
      </c>
      <c r="V296" s="259" t="s">
        <v>138</v>
      </c>
      <c r="W296" s="259">
        <f>G296*0.01905*U296</f>
        <v>0</v>
      </c>
      <c r="X296" s="259" t="s">
        <v>380</v>
      </c>
      <c r="Y296" s="246">
        <f t="shared" si="107"/>
        <v>0</v>
      </c>
      <c r="Z296" s="246"/>
      <c r="AA296" s="246">
        <f t="shared" si="108"/>
        <v>0</v>
      </c>
    </row>
    <row r="297" spans="1:847" s="6" customFormat="1" ht="31.05" customHeight="1">
      <c r="A297" s="457"/>
      <c r="B297" s="44"/>
      <c r="C297" s="500" t="s">
        <v>351</v>
      </c>
      <c r="D297" s="349"/>
      <c r="E297" s="473" t="b">
        <v>0</v>
      </c>
      <c r="F297" s="461">
        <f t="shared" si="109"/>
        <v>0</v>
      </c>
      <c r="G297" s="461">
        <f t="shared" si="110"/>
        <v>0</v>
      </c>
      <c r="H297" s="44" t="s">
        <v>453</v>
      </c>
      <c r="I297" s="542">
        <v>100</v>
      </c>
      <c r="J297" s="502" t="s">
        <v>334</v>
      </c>
      <c r="K297" s="463">
        <f t="shared" si="105"/>
        <v>0</v>
      </c>
      <c r="L297" s="464" t="str">
        <f t="shared" si="106"/>
        <v/>
      </c>
      <c r="M297" s="337">
        <v>72.64</v>
      </c>
      <c r="N297" s="256" t="s">
        <v>138</v>
      </c>
      <c r="O297" s="256">
        <f>G297*0.01905*M297</f>
        <v>0</v>
      </c>
      <c r="P297" s="257" t="s">
        <v>147</v>
      </c>
      <c r="Q297" s="259">
        <v>74.02</v>
      </c>
      <c r="R297" s="259" t="s">
        <v>138</v>
      </c>
      <c r="S297" s="259">
        <f>G297*0.01905*Q297</f>
        <v>0</v>
      </c>
      <c r="T297" s="259" t="s">
        <v>379</v>
      </c>
      <c r="U297" s="259">
        <v>70.97</v>
      </c>
      <c r="V297" s="259" t="s">
        <v>138</v>
      </c>
      <c r="W297" s="259">
        <f>G297*0.01905*U297</f>
        <v>0</v>
      </c>
      <c r="X297" s="259" t="s">
        <v>380</v>
      </c>
      <c r="Y297" s="246">
        <f t="shared" si="107"/>
        <v>0</v>
      </c>
      <c r="Z297" s="256">
        <f>G297*0.01905*434*0.5*3.67</f>
        <v>0</v>
      </c>
      <c r="AA297" s="256">
        <f t="shared" si="108"/>
        <v>0</v>
      </c>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c r="DJ297" s="28"/>
      <c r="DK297" s="28"/>
      <c r="DL297" s="28"/>
      <c r="DM297" s="28"/>
      <c r="DN297" s="28"/>
      <c r="DO297" s="28"/>
      <c r="DP297" s="28"/>
      <c r="DQ297" s="28"/>
      <c r="DR297" s="28"/>
      <c r="DS297" s="28"/>
      <c r="DT297" s="28"/>
      <c r="DU297" s="28"/>
      <c r="DV297" s="28"/>
      <c r="DW297" s="28"/>
      <c r="DX297" s="28"/>
      <c r="DY297" s="28"/>
      <c r="DZ297" s="28"/>
      <c r="EA297" s="28"/>
      <c r="EB297" s="28"/>
      <c r="EC297" s="28"/>
      <c r="ED297" s="28"/>
      <c r="EE297" s="28"/>
      <c r="EF297" s="28"/>
      <c r="EG297" s="28"/>
      <c r="EH297" s="28"/>
      <c r="EI297" s="28"/>
      <c r="EJ297" s="28"/>
      <c r="EK297" s="28"/>
      <c r="EL297" s="28"/>
      <c r="EM297" s="28"/>
      <c r="EN297" s="28"/>
      <c r="EO297" s="28"/>
      <c r="EP297" s="28"/>
      <c r="EQ297" s="28"/>
      <c r="ER297" s="28"/>
      <c r="ES297" s="28"/>
      <c r="ET297" s="28"/>
      <c r="EU297" s="28"/>
      <c r="EV297" s="28"/>
      <c r="EW297" s="28"/>
      <c r="EX297" s="28"/>
      <c r="EY297" s="28"/>
      <c r="EZ297" s="28"/>
      <c r="FA297" s="28"/>
      <c r="FB297" s="28"/>
      <c r="FC297" s="28"/>
      <c r="FD297" s="28"/>
      <c r="FE297" s="28"/>
      <c r="FF297" s="28"/>
      <c r="FG297" s="28"/>
      <c r="FH297" s="28"/>
      <c r="FI297" s="28"/>
      <c r="FJ297" s="28"/>
      <c r="FK297" s="28"/>
      <c r="FL297" s="28"/>
      <c r="FM297" s="28"/>
      <c r="FN297" s="28"/>
      <c r="FO297" s="28"/>
      <c r="FP297" s="28"/>
      <c r="FQ297" s="28"/>
      <c r="FR297" s="28"/>
      <c r="FS297" s="28"/>
      <c r="FT297" s="28"/>
      <c r="FU297" s="28"/>
      <c r="FV297" s="28"/>
      <c r="FW297" s="28"/>
      <c r="FX297" s="28"/>
      <c r="FY297" s="28"/>
      <c r="FZ297" s="28"/>
      <c r="GA297" s="28"/>
      <c r="GB297" s="28"/>
      <c r="GC297" s="28"/>
      <c r="GD297" s="28"/>
      <c r="GE297" s="28"/>
      <c r="GF297" s="28"/>
      <c r="GG297" s="28"/>
      <c r="GH297" s="28"/>
      <c r="GI297" s="28"/>
      <c r="GJ297" s="28"/>
      <c r="GK297" s="28"/>
      <c r="GL297" s="28"/>
      <c r="GM297" s="28"/>
      <c r="GN297" s="28"/>
      <c r="GO297" s="28"/>
      <c r="GP297" s="28"/>
      <c r="GQ297" s="28"/>
      <c r="GR297" s="28"/>
      <c r="GS297" s="28"/>
      <c r="GT297" s="28"/>
      <c r="GU297" s="28"/>
      <c r="GV297" s="28"/>
      <c r="GW297" s="28"/>
      <c r="GX297" s="28"/>
      <c r="GY297" s="28"/>
      <c r="GZ297" s="28"/>
      <c r="HA297" s="28"/>
      <c r="HB297" s="28"/>
      <c r="HC297" s="28"/>
      <c r="HD297" s="28"/>
      <c r="HE297" s="28"/>
      <c r="HF297" s="28"/>
      <c r="HG297" s="28"/>
      <c r="HH297" s="28"/>
      <c r="HI297" s="28"/>
      <c r="HJ297" s="28"/>
      <c r="HK297" s="28"/>
      <c r="HL297" s="28"/>
      <c r="HM297" s="28"/>
      <c r="HN297" s="28"/>
      <c r="HO297" s="28"/>
      <c r="HP297" s="28"/>
      <c r="HQ297" s="28"/>
      <c r="HR297" s="28"/>
      <c r="HS297" s="28"/>
      <c r="HT297" s="28"/>
      <c r="HU297" s="28"/>
      <c r="HV297" s="28"/>
      <c r="HW297" s="28"/>
      <c r="HX297" s="28"/>
      <c r="HY297" s="28"/>
      <c r="HZ297" s="28"/>
      <c r="IA297" s="28"/>
      <c r="IB297" s="28"/>
      <c r="IC297" s="28"/>
      <c r="ID297" s="28"/>
      <c r="IE297" s="28"/>
      <c r="IF297" s="28"/>
      <c r="IG297" s="28"/>
      <c r="IH297" s="28"/>
      <c r="II297" s="28"/>
      <c r="IJ297" s="28"/>
      <c r="IK297" s="28"/>
      <c r="IL297" s="28"/>
      <c r="IM297" s="28"/>
      <c r="IN297" s="28"/>
      <c r="IO297" s="28"/>
      <c r="IP297" s="28"/>
      <c r="IQ297" s="28"/>
      <c r="IR297" s="28"/>
      <c r="IS297" s="28"/>
      <c r="IT297" s="28"/>
      <c r="IU297" s="28"/>
      <c r="IV297" s="28"/>
      <c r="IW297" s="28"/>
      <c r="IX297" s="28"/>
      <c r="IY297" s="28"/>
      <c r="IZ297" s="28"/>
      <c r="JA297" s="28"/>
      <c r="JB297" s="28"/>
      <c r="JC297" s="28"/>
      <c r="JD297" s="28"/>
      <c r="JE297" s="28"/>
      <c r="JF297" s="28"/>
      <c r="JG297" s="28"/>
      <c r="JH297" s="28"/>
      <c r="JI297" s="28"/>
      <c r="JJ297" s="28"/>
      <c r="JK297" s="28"/>
      <c r="JL297" s="28"/>
      <c r="JM297" s="28"/>
      <c r="JN297" s="28"/>
      <c r="JO297" s="28"/>
      <c r="JP297" s="28"/>
      <c r="JQ297" s="28"/>
      <c r="JR297" s="28"/>
      <c r="JS297" s="28"/>
      <c r="JT297" s="28"/>
      <c r="JU297" s="28"/>
      <c r="JV297" s="28"/>
      <c r="JW297" s="28"/>
      <c r="JX297" s="28"/>
      <c r="JY297" s="28"/>
      <c r="JZ297" s="28"/>
      <c r="KA297" s="28"/>
      <c r="KB297" s="28"/>
      <c r="KC297" s="28"/>
      <c r="KD297" s="28"/>
      <c r="KE297" s="28"/>
      <c r="KF297" s="28"/>
      <c r="KG297" s="28"/>
      <c r="KH297" s="28"/>
      <c r="KI297" s="28"/>
      <c r="KJ297" s="28"/>
      <c r="KK297" s="28"/>
      <c r="KL297" s="28"/>
      <c r="KM297" s="28"/>
      <c r="KN297" s="28"/>
      <c r="KO297" s="28"/>
      <c r="KP297" s="28"/>
      <c r="KQ297" s="28"/>
      <c r="KR297" s="28"/>
      <c r="KS297" s="28"/>
      <c r="KT297" s="28"/>
      <c r="KU297" s="28"/>
      <c r="KV297" s="28"/>
      <c r="KW297" s="28"/>
      <c r="KX297" s="28"/>
      <c r="KY297" s="28"/>
      <c r="KZ297" s="28"/>
      <c r="LA297" s="28"/>
      <c r="LB297" s="28"/>
      <c r="LC297" s="28"/>
      <c r="LD297" s="28"/>
      <c r="LE297" s="28"/>
      <c r="LF297" s="28"/>
      <c r="LG297" s="28"/>
      <c r="LH297" s="28"/>
      <c r="LI297" s="28"/>
      <c r="LJ297" s="28"/>
      <c r="LK297" s="28"/>
      <c r="LL297" s="28"/>
      <c r="LM297" s="28"/>
      <c r="LN297" s="28"/>
      <c r="LO297" s="28"/>
      <c r="LP297" s="28"/>
      <c r="LQ297" s="28"/>
      <c r="LR297" s="28"/>
      <c r="LS297" s="28"/>
      <c r="LT297" s="28"/>
      <c r="LU297" s="28"/>
      <c r="LV297" s="28"/>
      <c r="LW297" s="28"/>
      <c r="LX297" s="28"/>
      <c r="LY297" s="28"/>
      <c r="LZ297" s="28"/>
      <c r="MA297" s="28"/>
      <c r="MB297" s="28"/>
      <c r="MC297" s="28"/>
      <c r="MD297" s="28"/>
      <c r="ME297" s="28"/>
      <c r="MF297" s="28"/>
      <c r="MG297" s="28"/>
      <c r="MH297" s="28"/>
      <c r="MI297" s="28"/>
      <c r="MJ297" s="28"/>
      <c r="MK297" s="28"/>
      <c r="ML297" s="28"/>
      <c r="MM297" s="28"/>
      <c r="MN297" s="28"/>
      <c r="MO297" s="28"/>
      <c r="MP297" s="28"/>
      <c r="MQ297" s="28"/>
      <c r="MR297" s="28"/>
      <c r="MS297" s="28"/>
      <c r="MT297" s="28"/>
      <c r="MU297" s="28"/>
      <c r="MV297" s="28"/>
      <c r="MW297" s="28"/>
      <c r="MX297" s="28"/>
      <c r="MY297" s="28"/>
      <c r="MZ297" s="28"/>
      <c r="NA297" s="28"/>
      <c r="NB297" s="28"/>
      <c r="NC297" s="28"/>
      <c r="ND297" s="28"/>
      <c r="NE297" s="28"/>
      <c r="NF297" s="28"/>
      <c r="NG297" s="28"/>
      <c r="NH297" s="28"/>
      <c r="NI297" s="28"/>
      <c r="NJ297" s="28"/>
      <c r="NK297" s="28"/>
      <c r="NL297" s="28"/>
      <c r="NM297" s="28"/>
      <c r="NN297" s="28"/>
      <c r="NO297" s="28"/>
      <c r="NP297" s="28"/>
      <c r="NQ297" s="28"/>
      <c r="NR297" s="28"/>
      <c r="NS297" s="28"/>
      <c r="NT297" s="28"/>
      <c r="NU297" s="28"/>
      <c r="NV297" s="28"/>
      <c r="NW297" s="28"/>
      <c r="NX297" s="28"/>
      <c r="NY297" s="28"/>
      <c r="NZ297" s="28"/>
      <c r="OA297" s="28"/>
      <c r="OB297" s="28"/>
      <c r="OC297" s="28"/>
      <c r="OD297" s="28"/>
      <c r="OE297" s="28"/>
      <c r="OF297" s="28"/>
      <c r="OG297" s="28"/>
      <c r="OH297" s="28"/>
      <c r="OI297" s="28"/>
      <c r="OJ297" s="28"/>
      <c r="OK297" s="28"/>
      <c r="OL297" s="28"/>
      <c r="OM297" s="28"/>
      <c r="ON297" s="28"/>
      <c r="OO297" s="28"/>
      <c r="OP297" s="28"/>
      <c r="OQ297" s="28"/>
      <c r="OR297" s="28"/>
      <c r="OS297" s="28"/>
      <c r="OT297" s="28"/>
      <c r="OU297" s="28"/>
      <c r="OV297" s="28"/>
      <c r="OW297" s="28"/>
      <c r="OX297" s="28"/>
      <c r="OY297" s="28"/>
      <c r="OZ297" s="28"/>
      <c r="PA297" s="28"/>
      <c r="PB297" s="28"/>
      <c r="PC297" s="28"/>
      <c r="PD297" s="28"/>
      <c r="PE297" s="28"/>
      <c r="PF297" s="28"/>
      <c r="PG297" s="28"/>
      <c r="PH297" s="28"/>
      <c r="PI297" s="28"/>
      <c r="PJ297" s="28"/>
      <c r="PK297" s="28"/>
      <c r="PL297" s="28"/>
      <c r="PM297" s="28"/>
      <c r="PN297" s="28"/>
      <c r="PO297" s="28"/>
      <c r="PP297" s="28"/>
      <c r="PQ297" s="28"/>
      <c r="PR297" s="28"/>
      <c r="PS297" s="28"/>
      <c r="PT297" s="28"/>
      <c r="PU297" s="28"/>
      <c r="PV297" s="28"/>
      <c r="PW297" s="28"/>
      <c r="PX297" s="28"/>
      <c r="PY297" s="28"/>
      <c r="PZ297" s="28"/>
      <c r="QA297" s="28"/>
      <c r="QB297" s="28"/>
      <c r="QC297" s="28"/>
      <c r="QD297" s="28"/>
      <c r="QE297" s="28"/>
      <c r="QF297" s="28"/>
      <c r="QG297" s="28"/>
      <c r="QH297" s="28"/>
      <c r="QI297" s="28"/>
      <c r="QJ297" s="28"/>
      <c r="QK297" s="28"/>
      <c r="QL297" s="28"/>
      <c r="QM297" s="28"/>
      <c r="QN297" s="28"/>
      <c r="QO297" s="28"/>
      <c r="QP297" s="28"/>
      <c r="QQ297" s="28"/>
      <c r="QR297" s="28"/>
      <c r="QS297" s="28"/>
      <c r="QT297" s="28"/>
      <c r="QU297" s="28"/>
      <c r="QV297" s="28"/>
      <c r="QW297" s="28"/>
      <c r="QX297" s="28"/>
      <c r="QY297" s="28"/>
      <c r="QZ297" s="28"/>
      <c r="RA297" s="28"/>
      <c r="RB297" s="28"/>
      <c r="RC297" s="28"/>
      <c r="RD297" s="28"/>
      <c r="RE297" s="28"/>
      <c r="RF297" s="28"/>
      <c r="RG297" s="28"/>
      <c r="RH297" s="28"/>
      <c r="RI297" s="28"/>
      <c r="RJ297" s="28"/>
      <c r="RK297" s="28"/>
      <c r="RL297" s="28"/>
      <c r="RM297" s="28"/>
      <c r="RN297" s="28"/>
      <c r="RO297" s="28"/>
      <c r="RP297" s="28"/>
      <c r="RQ297" s="28"/>
      <c r="RR297" s="28"/>
      <c r="RS297" s="28"/>
      <c r="RT297" s="28"/>
      <c r="RU297" s="28"/>
      <c r="RV297" s="28"/>
      <c r="RW297" s="28"/>
      <c r="RX297" s="28"/>
      <c r="RY297" s="28"/>
      <c r="RZ297" s="28"/>
      <c r="SA297" s="28"/>
      <c r="SB297" s="28"/>
      <c r="SC297" s="28"/>
      <c r="SD297" s="28"/>
      <c r="SE297" s="28"/>
      <c r="SF297" s="28"/>
      <c r="SG297" s="28"/>
      <c r="SH297" s="28"/>
      <c r="SI297" s="28"/>
      <c r="SJ297" s="28"/>
      <c r="SK297" s="28"/>
      <c r="SL297" s="28"/>
      <c r="SM297" s="28"/>
      <c r="SN297" s="28"/>
      <c r="SO297" s="28"/>
      <c r="SP297" s="28"/>
      <c r="SQ297" s="28"/>
      <c r="SR297" s="28"/>
      <c r="SS297" s="28"/>
      <c r="ST297" s="28"/>
      <c r="SU297" s="28"/>
      <c r="SV297" s="28"/>
      <c r="SW297" s="28"/>
      <c r="SX297" s="28"/>
      <c r="SY297" s="28"/>
      <c r="SZ297" s="28"/>
      <c r="TA297" s="28"/>
      <c r="TB297" s="28"/>
      <c r="TC297" s="28"/>
      <c r="TD297" s="28"/>
      <c r="TE297" s="28"/>
      <c r="TF297" s="28"/>
      <c r="TG297" s="28"/>
      <c r="TH297" s="28"/>
      <c r="TI297" s="28"/>
      <c r="TJ297" s="28"/>
      <c r="TK297" s="28"/>
      <c r="TL297" s="28"/>
      <c r="TM297" s="28"/>
      <c r="TN297" s="28"/>
      <c r="TO297" s="28"/>
      <c r="TP297" s="28"/>
      <c r="TQ297" s="28"/>
      <c r="TR297" s="28"/>
      <c r="TS297" s="28"/>
      <c r="TT297" s="28"/>
      <c r="TU297" s="28"/>
      <c r="TV297" s="28"/>
      <c r="TW297" s="28"/>
      <c r="TX297" s="28"/>
      <c r="TY297" s="28"/>
      <c r="TZ297" s="28"/>
      <c r="UA297" s="28"/>
      <c r="UB297" s="28"/>
      <c r="UC297" s="28"/>
      <c r="UD297" s="28"/>
      <c r="UE297" s="28"/>
      <c r="UF297" s="28"/>
      <c r="UG297" s="28"/>
      <c r="UH297" s="28"/>
      <c r="UI297" s="28"/>
      <c r="UJ297" s="28"/>
      <c r="UK297" s="28"/>
      <c r="UL297" s="28"/>
      <c r="UM297" s="28"/>
      <c r="UN297" s="28"/>
      <c r="UO297" s="28"/>
      <c r="UP297" s="28"/>
      <c r="UQ297" s="28"/>
      <c r="UR297" s="28"/>
      <c r="US297" s="28"/>
      <c r="UT297" s="28"/>
      <c r="UU297" s="28"/>
      <c r="UV297" s="28"/>
      <c r="UW297" s="28"/>
      <c r="UX297" s="28"/>
      <c r="UY297" s="28"/>
      <c r="UZ297" s="28"/>
      <c r="VA297" s="28"/>
      <c r="VB297" s="28"/>
      <c r="VC297" s="28"/>
      <c r="VD297" s="28"/>
      <c r="VE297" s="28"/>
      <c r="VF297" s="28"/>
      <c r="VG297" s="28"/>
      <c r="VH297" s="28"/>
      <c r="VI297" s="28"/>
      <c r="VJ297" s="28"/>
      <c r="VK297" s="28"/>
      <c r="VL297" s="28"/>
      <c r="VM297" s="28"/>
      <c r="VN297" s="28"/>
      <c r="VO297" s="28"/>
      <c r="VP297" s="28"/>
      <c r="VQ297" s="28"/>
      <c r="VR297" s="28"/>
      <c r="VS297" s="28"/>
      <c r="VT297" s="28"/>
      <c r="VU297" s="28"/>
      <c r="VV297" s="28"/>
      <c r="VW297" s="28"/>
      <c r="VX297" s="28"/>
      <c r="VY297" s="28"/>
      <c r="VZ297" s="28"/>
      <c r="WA297" s="28"/>
      <c r="WB297" s="28"/>
      <c r="WC297" s="28"/>
      <c r="WD297" s="28"/>
      <c r="WE297" s="28"/>
      <c r="WF297" s="28"/>
      <c r="WG297" s="28"/>
      <c r="WH297" s="28"/>
      <c r="WI297" s="28"/>
      <c r="WJ297" s="28"/>
      <c r="WK297" s="28"/>
      <c r="WL297" s="28"/>
      <c r="WM297" s="28"/>
      <c r="WN297" s="28"/>
      <c r="WO297" s="28"/>
      <c r="WP297" s="28"/>
      <c r="WQ297" s="28"/>
      <c r="WR297" s="28"/>
      <c r="WS297" s="28"/>
      <c r="WT297" s="28"/>
      <c r="WU297" s="28"/>
      <c r="WV297" s="28"/>
      <c r="WW297" s="28"/>
      <c r="WX297" s="28"/>
      <c r="WY297" s="28"/>
      <c r="WZ297" s="28"/>
      <c r="XA297" s="28"/>
      <c r="XB297" s="28"/>
      <c r="XC297" s="28"/>
      <c r="XD297" s="28"/>
      <c r="XE297" s="28"/>
      <c r="XF297" s="28"/>
      <c r="XG297" s="28"/>
      <c r="XH297" s="28"/>
      <c r="XI297" s="28"/>
      <c r="XJ297" s="28"/>
      <c r="XK297" s="28"/>
      <c r="XL297" s="28"/>
      <c r="XM297" s="28"/>
      <c r="XN297" s="28"/>
      <c r="XO297" s="28"/>
      <c r="XP297" s="28"/>
      <c r="XQ297" s="28"/>
      <c r="XR297" s="28"/>
      <c r="XS297" s="28"/>
      <c r="XT297" s="28"/>
      <c r="XU297" s="28"/>
      <c r="XV297" s="28"/>
      <c r="XW297" s="28"/>
      <c r="XX297" s="28"/>
      <c r="XY297" s="28"/>
      <c r="XZ297" s="28"/>
      <c r="YA297" s="28"/>
      <c r="YB297" s="28"/>
      <c r="YC297" s="28"/>
      <c r="YD297" s="28"/>
      <c r="YE297" s="28"/>
      <c r="YF297" s="28"/>
      <c r="YG297" s="28"/>
      <c r="YH297" s="28"/>
      <c r="YI297" s="28"/>
      <c r="YJ297" s="28"/>
      <c r="YK297" s="28"/>
      <c r="YL297" s="28"/>
      <c r="YM297" s="28"/>
      <c r="YN297" s="28"/>
      <c r="YO297" s="28"/>
      <c r="YP297" s="28"/>
      <c r="YQ297" s="28"/>
      <c r="YR297" s="28"/>
      <c r="YS297" s="28"/>
      <c r="YT297" s="28"/>
      <c r="YU297" s="28"/>
      <c r="YV297" s="28"/>
      <c r="YW297" s="28"/>
      <c r="YX297" s="28"/>
      <c r="YY297" s="28"/>
      <c r="YZ297" s="28"/>
      <c r="ZA297" s="28"/>
      <c r="ZB297" s="28"/>
      <c r="ZC297" s="28"/>
      <c r="ZD297" s="28"/>
      <c r="ZE297" s="28"/>
      <c r="ZF297" s="28"/>
      <c r="ZG297" s="28"/>
      <c r="ZH297" s="28"/>
      <c r="ZI297" s="28"/>
      <c r="ZJ297" s="28"/>
      <c r="ZK297" s="28"/>
      <c r="ZL297" s="28"/>
      <c r="ZM297" s="28"/>
      <c r="ZN297" s="28"/>
      <c r="ZO297" s="28"/>
      <c r="ZP297" s="28"/>
      <c r="ZQ297" s="28"/>
      <c r="ZR297" s="28"/>
      <c r="ZS297" s="28"/>
      <c r="ZT297" s="28"/>
      <c r="ZU297" s="28"/>
      <c r="ZV297" s="28"/>
      <c r="ZW297" s="28"/>
      <c r="ZX297" s="28"/>
      <c r="ZY297" s="28"/>
      <c r="ZZ297" s="28"/>
      <c r="AAA297" s="28"/>
      <c r="AAB297" s="28"/>
      <c r="AAC297" s="28"/>
      <c r="AAD297" s="28"/>
      <c r="AAE297" s="28"/>
      <c r="AAF297" s="28"/>
      <c r="AAG297" s="28"/>
      <c r="AAH297" s="28"/>
      <c r="AAI297" s="28"/>
      <c r="AAJ297" s="28"/>
      <c r="AAK297" s="28"/>
      <c r="AAL297" s="28"/>
      <c r="AAM297" s="28"/>
      <c r="AAN297" s="28"/>
      <c r="AAO297" s="28"/>
      <c r="AAP297" s="28"/>
      <c r="AAQ297" s="28"/>
      <c r="AAR297" s="28"/>
      <c r="AAS297" s="28"/>
      <c r="AAT297" s="28"/>
      <c r="AAU297" s="28"/>
      <c r="AAV297" s="28"/>
      <c r="AAW297" s="28"/>
      <c r="AAX297" s="28"/>
      <c r="AAY297" s="28"/>
      <c r="AAZ297" s="28"/>
      <c r="ABA297" s="28"/>
      <c r="ABB297" s="28"/>
      <c r="ABC297" s="28"/>
      <c r="ABD297" s="28"/>
      <c r="ABE297" s="28"/>
      <c r="ABF297" s="28"/>
      <c r="ABG297" s="28"/>
      <c r="ABH297" s="28"/>
      <c r="ABI297" s="28"/>
      <c r="ABJ297" s="28"/>
      <c r="ABK297" s="28"/>
      <c r="ABL297" s="28"/>
      <c r="ABM297" s="28"/>
      <c r="ABN297" s="28"/>
      <c r="ABO297" s="28"/>
      <c r="ABP297" s="28"/>
      <c r="ABQ297" s="28"/>
      <c r="ABR297" s="28"/>
      <c r="ABS297" s="28"/>
      <c r="ABT297" s="28"/>
      <c r="ABU297" s="28"/>
      <c r="ABV297" s="28"/>
      <c r="ABW297" s="28"/>
      <c r="ABX297" s="28"/>
      <c r="ABY297" s="28"/>
      <c r="ABZ297" s="28"/>
      <c r="ACA297" s="28"/>
      <c r="ACB297" s="28"/>
      <c r="ACC297" s="28"/>
      <c r="ACD297" s="28"/>
      <c r="ACE297" s="28"/>
      <c r="ACF297" s="28"/>
      <c r="ACG297" s="28"/>
      <c r="ACH297" s="28"/>
      <c r="ACI297" s="28"/>
      <c r="ACJ297" s="28"/>
      <c r="ACK297" s="28"/>
      <c r="ACL297" s="28"/>
      <c r="ACM297" s="28"/>
      <c r="ACN297" s="28"/>
      <c r="ACO297" s="28"/>
      <c r="ACP297" s="28"/>
      <c r="ACQ297" s="28"/>
      <c r="ACR297" s="28"/>
      <c r="ACS297" s="28"/>
      <c r="ACT297" s="28"/>
      <c r="ACU297" s="28"/>
      <c r="ACV297" s="28"/>
      <c r="ACW297" s="28"/>
      <c r="ACX297" s="28"/>
      <c r="ACY297" s="28"/>
      <c r="ACZ297" s="28"/>
      <c r="ADA297" s="28"/>
      <c r="ADB297" s="28"/>
      <c r="ADC297" s="28"/>
      <c r="ADD297" s="28"/>
      <c r="ADE297" s="28"/>
      <c r="ADF297" s="28"/>
      <c r="ADG297" s="28"/>
      <c r="ADH297" s="28"/>
      <c r="ADI297" s="28"/>
      <c r="ADJ297" s="28"/>
      <c r="ADK297" s="28"/>
      <c r="ADL297" s="28"/>
      <c r="ADM297" s="28"/>
      <c r="ADN297" s="28"/>
      <c r="ADO297" s="28"/>
      <c r="ADP297" s="28"/>
      <c r="ADQ297" s="28"/>
      <c r="ADR297" s="28"/>
      <c r="ADS297" s="28"/>
      <c r="ADT297" s="28"/>
      <c r="ADU297" s="28"/>
      <c r="ADV297" s="28"/>
      <c r="ADW297" s="28"/>
      <c r="ADX297" s="28"/>
      <c r="ADY297" s="28"/>
      <c r="ADZ297" s="28"/>
      <c r="AEA297" s="28"/>
      <c r="AEB297" s="28"/>
      <c r="AEC297" s="28"/>
      <c r="AED297" s="28"/>
      <c r="AEE297" s="28"/>
      <c r="AEF297" s="28"/>
      <c r="AEG297" s="28"/>
      <c r="AEH297" s="28"/>
      <c r="AEI297" s="28"/>
      <c r="AEJ297" s="28"/>
      <c r="AEK297" s="28"/>
      <c r="AEL297" s="28"/>
      <c r="AEM297" s="28"/>
      <c r="AEN297" s="28"/>
      <c r="AEO297" s="28"/>
      <c r="AEP297" s="28"/>
      <c r="AEQ297" s="28"/>
      <c r="AER297" s="28"/>
      <c r="AES297" s="28"/>
      <c r="AET297" s="28"/>
      <c r="AEU297" s="28"/>
      <c r="AEV297" s="28"/>
      <c r="AEW297" s="28"/>
      <c r="AEX297" s="28"/>
      <c r="AEY297" s="28"/>
      <c r="AEZ297" s="28"/>
      <c r="AFA297" s="28"/>
      <c r="AFB297" s="28"/>
      <c r="AFC297" s="28"/>
      <c r="AFD297" s="28"/>
      <c r="AFE297" s="28"/>
      <c r="AFF297" s="28"/>
      <c r="AFG297" s="28"/>
      <c r="AFH297" s="28"/>
      <c r="AFI297" s="28"/>
      <c r="AFJ297" s="28"/>
      <c r="AFK297" s="28"/>
      <c r="AFL297" s="28"/>
      <c r="AFM297" s="28"/>
      <c r="AFN297" s="28"/>
      <c r="AFO297" s="28"/>
    </row>
    <row r="298" spans="1:847" s="28" customFormat="1" ht="31.05" customHeight="1">
      <c r="A298" s="450"/>
      <c r="B298" s="35"/>
      <c r="C298" s="526"/>
      <c r="D298" s="35"/>
      <c r="E298" s="477"/>
      <c r="F298" s="477"/>
      <c r="G298" s="453"/>
      <c r="H298" s="35"/>
      <c r="I298" s="543"/>
      <c r="J298" s="543"/>
      <c r="K298" s="456"/>
      <c r="L298" s="422"/>
      <c r="M298" s="306"/>
      <c r="N298" s="306"/>
      <c r="O298" s="306"/>
      <c r="P298" s="318"/>
      <c r="Q298" s="306"/>
      <c r="R298" s="306"/>
      <c r="S298" s="306"/>
      <c r="T298" s="306"/>
      <c r="U298" s="306"/>
      <c r="V298" s="306"/>
      <c r="W298" s="306"/>
      <c r="X298" s="306"/>
      <c r="Y298" s="306"/>
      <c r="Z298" s="306"/>
      <c r="AA298" s="306"/>
    </row>
    <row r="299" spans="1:847" ht="31.05" customHeight="1">
      <c r="A299" s="446"/>
      <c r="B299" s="447" t="s">
        <v>449</v>
      </c>
      <c r="C299" s="40"/>
      <c r="D299" s="40"/>
      <c r="E299" s="511"/>
      <c r="F299" s="40"/>
      <c r="G299" s="40"/>
      <c r="H299" s="40"/>
      <c r="I299" s="471"/>
      <c r="J299" s="40"/>
      <c r="K299" s="40"/>
      <c r="L299" s="449"/>
    </row>
    <row r="300" spans="1:847" s="6" customFormat="1" ht="31.05" customHeight="1">
      <c r="A300" s="457"/>
      <c r="B300" s="44"/>
      <c r="C300" s="458" t="s">
        <v>96</v>
      </c>
      <c r="D300" s="349"/>
      <c r="E300" s="473" t="b">
        <v>0</v>
      </c>
      <c r="F300" s="461">
        <f>$I$15*$I300/100</f>
        <v>0</v>
      </c>
      <c r="G300" s="461">
        <f>$G$15*$I300/100</f>
        <v>0</v>
      </c>
      <c r="H300" s="44" t="s">
        <v>453</v>
      </c>
      <c r="I300" s="542">
        <v>100</v>
      </c>
      <c r="J300" s="462" t="s">
        <v>334</v>
      </c>
      <c r="K300" s="463">
        <f t="shared" ref="K300:K308" si="111">$AA300</f>
        <v>0</v>
      </c>
      <c r="L300" s="464" t="str">
        <f t="shared" ref="L300:L308" si="112">IF($E300,K300,"")</f>
        <v/>
      </c>
      <c r="M300" s="337">
        <v>2.69</v>
      </c>
      <c r="N300" s="257" t="s">
        <v>163</v>
      </c>
      <c r="O300" s="256">
        <f>G300*M300</f>
        <v>0</v>
      </c>
      <c r="P300" s="258" t="s">
        <v>162</v>
      </c>
      <c r="Q300" s="256"/>
      <c r="R300" s="256"/>
      <c r="S300" s="256"/>
      <c r="T300" s="256"/>
      <c r="U300" s="256"/>
      <c r="V300" s="256"/>
      <c r="W300" s="256"/>
      <c r="X300" s="256"/>
      <c r="Y300" s="246">
        <f t="shared" ref="Y300:Y308" si="113">AVERAGE(O300,S300,W300)</f>
        <v>0</v>
      </c>
      <c r="Z300" s="256"/>
      <c r="AA300" s="256">
        <f t="shared" ref="AA300:AA308" si="114">Y300-Z300</f>
        <v>0</v>
      </c>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c r="DJ300" s="28"/>
      <c r="DK300" s="28"/>
      <c r="DL300" s="28"/>
      <c r="DM300" s="28"/>
      <c r="DN300" s="28"/>
      <c r="DO300" s="28"/>
      <c r="DP300" s="28"/>
      <c r="DQ300" s="28"/>
      <c r="DR300" s="28"/>
      <c r="DS300" s="28"/>
      <c r="DT300" s="28"/>
      <c r="DU300" s="28"/>
      <c r="DV300" s="28"/>
      <c r="DW300" s="28"/>
      <c r="DX300" s="28"/>
      <c r="DY300" s="28"/>
      <c r="DZ300" s="28"/>
      <c r="EA300" s="28"/>
      <c r="EB300" s="28"/>
      <c r="EC300" s="28"/>
      <c r="ED300" s="28"/>
      <c r="EE300" s="28"/>
      <c r="EF300" s="28"/>
      <c r="EG300" s="28"/>
      <c r="EH300" s="28"/>
      <c r="EI300" s="28"/>
      <c r="EJ300" s="28"/>
      <c r="EK300" s="28"/>
      <c r="EL300" s="28"/>
      <c r="EM300" s="28"/>
      <c r="EN300" s="28"/>
      <c r="EO300" s="28"/>
      <c r="EP300" s="28"/>
      <c r="EQ300" s="28"/>
      <c r="ER300" s="28"/>
      <c r="ES300" s="28"/>
      <c r="ET300" s="28"/>
      <c r="EU300" s="28"/>
      <c r="EV300" s="28"/>
      <c r="EW300" s="28"/>
      <c r="EX300" s="28"/>
      <c r="EY300" s="28"/>
      <c r="EZ300" s="28"/>
      <c r="FA300" s="28"/>
      <c r="FB300" s="28"/>
      <c r="FC300" s="28"/>
      <c r="FD300" s="28"/>
      <c r="FE300" s="28"/>
      <c r="FF300" s="28"/>
      <c r="FG300" s="28"/>
      <c r="FH300" s="28"/>
      <c r="FI300" s="28"/>
      <c r="FJ300" s="28"/>
      <c r="FK300" s="28"/>
      <c r="FL300" s="28"/>
      <c r="FM300" s="28"/>
      <c r="FN300" s="28"/>
      <c r="FO300" s="28"/>
      <c r="FP300" s="28"/>
      <c r="FQ300" s="28"/>
      <c r="FR300" s="28"/>
      <c r="FS300" s="28"/>
      <c r="FT300" s="28"/>
      <c r="FU300" s="28"/>
      <c r="FV300" s="28"/>
      <c r="FW300" s="28"/>
      <c r="FX300" s="28"/>
      <c r="FY300" s="28"/>
      <c r="FZ300" s="28"/>
      <c r="GA300" s="28"/>
      <c r="GB300" s="28"/>
      <c r="GC300" s="28"/>
      <c r="GD300" s="28"/>
      <c r="GE300" s="28"/>
      <c r="GF300" s="28"/>
      <c r="GG300" s="28"/>
      <c r="GH300" s="28"/>
      <c r="GI300" s="28"/>
      <c r="GJ300" s="28"/>
      <c r="GK300" s="28"/>
      <c r="GL300" s="28"/>
      <c r="GM300" s="28"/>
      <c r="GN300" s="28"/>
      <c r="GO300" s="28"/>
      <c r="GP300" s="28"/>
      <c r="GQ300" s="28"/>
      <c r="GR300" s="28"/>
      <c r="GS300" s="28"/>
      <c r="GT300" s="28"/>
      <c r="GU300" s="28"/>
      <c r="GV300" s="28"/>
      <c r="GW300" s="28"/>
      <c r="GX300" s="28"/>
      <c r="GY300" s="28"/>
      <c r="GZ300" s="28"/>
      <c r="HA300" s="28"/>
      <c r="HB300" s="28"/>
      <c r="HC300" s="28"/>
      <c r="HD300" s="28"/>
      <c r="HE300" s="28"/>
      <c r="HF300" s="28"/>
      <c r="HG300" s="28"/>
      <c r="HH300" s="28"/>
      <c r="HI300" s="28"/>
      <c r="HJ300" s="28"/>
      <c r="HK300" s="28"/>
      <c r="HL300" s="28"/>
      <c r="HM300" s="28"/>
      <c r="HN300" s="28"/>
      <c r="HO300" s="28"/>
      <c r="HP300" s="28"/>
      <c r="HQ300" s="28"/>
      <c r="HR300" s="28"/>
      <c r="HS300" s="28"/>
      <c r="HT300" s="28"/>
      <c r="HU300" s="28"/>
      <c r="HV300" s="28"/>
      <c r="HW300" s="28"/>
      <c r="HX300" s="28"/>
      <c r="HY300" s="28"/>
      <c r="HZ300" s="28"/>
      <c r="IA300" s="28"/>
      <c r="IB300" s="28"/>
      <c r="IC300" s="28"/>
      <c r="ID300" s="28"/>
      <c r="IE300" s="28"/>
      <c r="IF300" s="28"/>
      <c r="IG300" s="28"/>
      <c r="IH300" s="28"/>
      <c r="II300" s="28"/>
      <c r="IJ300" s="28"/>
      <c r="IK300" s="28"/>
      <c r="IL300" s="28"/>
      <c r="IM300" s="28"/>
      <c r="IN300" s="28"/>
      <c r="IO300" s="28"/>
      <c r="IP300" s="28"/>
      <c r="IQ300" s="28"/>
      <c r="IR300" s="28"/>
      <c r="IS300" s="28"/>
      <c r="IT300" s="28"/>
      <c r="IU300" s="28"/>
      <c r="IV300" s="28"/>
      <c r="IW300" s="28"/>
      <c r="IX300" s="28"/>
      <c r="IY300" s="28"/>
      <c r="IZ300" s="28"/>
      <c r="JA300" s="28"/>
      <c r="JB300" s="28"/>
      <c r="JC300" s="28"/>
      <c r="JD300" s="28"/>
      <c r="JE300" s="28"/>
      <c r="JF300" s="28"/>
      <c r="JG300" s="28"/>
      <c r="JH300" s="28"/>
      <c r="JI300" s="28"/>
      <c r="JJ300" s="28"/>
      <c r="JK300" s="28"/>
      <c r="JL300" s="28"/>
      <c r="JM300" s="28"/>
      <c r="JN300" s="28"/>
      <c r="JO300" s="28"/>
      <c r="JP300" s="28"/>
      <c r="JQ300" s="28"/>
      <c r="JR300" s="28"/>
      <c r="JS300" s="28"/>
      <c r="JT300" s="28"/>
      <c r="JU300" s="28"/>
      <c r="JV300" s="28"/>
      <c r="JW300" s="28"/>
      <c r="JX300" s="28"/>
      <c r="JY300" s="28"/>
      <c r="JZ300" s="28"/>
      <c r="KA300" s="28"/>
      <c r="KB300" s="28"/>
      <c r="KC300" s="28"/>
      <c r="KD300" s="28"/>
      <c r="KE300" s="28"/>
      <c r="KF300" s="28"/>
      <c r="KG300" s="28"/>
      <c r="KH300" s="28"/>
      <c r="KI300" s="28"/>
      <c r="KJ300" s="28"/>
      <c r="KK300" s="28"/>
      <c r="KL300" s="28"/>
      <c r="KM300" s="28"/>
      <c r="KN300" s="28"/>
      <c r="KO300" s="28"/>
      <c r="KP300" s="28"/>
      <c r="KQ300" s="28"/>
      <c r="KR300" s="28"/>
      <c r="KS300" s="28"/>
      <c r="KT300" s="28"/>
      <c r="KU300" s="28"/>
      <c r="KV300" s="28"/>
      <c r="KW300" s="28"/>
      <c r="KX300" s="28"/>
      <c r="KY300" s="28"/>
      <c r="KZ300" s="28"/>
      <c r="LA300" s="28"/>
      <c r="LB300" s="28"/>
      <c r="LC300" s="28"/>
      <c r="LD300" s="28"/>
      <c r="LE300" s="28"/>
      <c r="LF300" s="28"/>
      <c r="LG300" s="28"/>
      <c r="LH300" s="28"/>
      <c r="LI300" s="28"/>
      <c r="LJ300" s="28"/>
      <c r="LK300" s="28"/>
      <c r="LL300" s="28"/>
      <c r="LM300" s="28"/>
      <c r="LN300" s="28"/>
      <c r="LO300" s="28"/>
      <c r="LP300" s="28"/>
      <c r="LQ300" s="28"/>
      <c r="LR300" s="28"/>
      <c r="LS300" s="28"/>
      <c r="LT300" s="28"/>
      <c r="LU300" s="28"/>
      <c r="LV300" s="28"/>
      <c r="LW300" s="28"/>
      <c r="LX300" s="28"/>
      <c r="LY300" s="28"/>
      <c r="LZ300" s="28"/>
      <c r="MA300" s="28"/>
      <c r="MB300" s="28"/>
      <c r="MC300" s="28"/>
      <c r="MD300" s="28"/>
      <c r="ME300" s="28"/>
      <c r="MF300" s="28"/>
      <c r="MG300" s="28"/>
      <c r="MH300" s="28"/>
      <c r="MI300" s="28"/>
      <c r="MJ300" s="28"/>
      <c r="MK300" s="28"/>
      <c r="ML300" s="28"/>
      <c r="MM300" s="28"/>
      <c r="MN300" s="28"/>
      <c r="MO300" s="28"/>
      <c r="MP300" s="28"/>
      <c r="MQ300" s="28"/>
      <c r="MR300" s="28"/>
      <c r="MS300" s="28"/>
      <c r="MT300" s="28"/>
      <c r="MU300" s="28"/>
      <c r="MV300" s="28"/>
      <c r="MW300" s="28"/>
      <c r="MX300" s="28"/>
      <c r="MY300" s="28"/>
      <c r="MZ300" s="28"/>
      <c r="NA300" s="28"/>
      <c r="NB300" s="28"/>
      <c r="NC300" s="28"/>
      <c r="ND300" s="28"/>
      <c r="NE300" s="28"/>
      <c r="NF300" s="28"/>
      <c r="NG300" s="28"/>
      <c r="NH300" s="28"/>
      <c r="NI300" s="28"/>
      <c r="NJ300" s="28"/>
      <c r="NK300" s="28"/>
      <c r="NL300" s="28"/>
      <c r="NM300" s="28"/>
      <c r="NN300" s="28"/>
      <c r="NO300" s="28"/>
      <c r="NP300" s="28"/>
      <c r="NQ300" s="28"/>
      <c r="NR300" s="28"/>
      <c r="NS300" s="28"/>
      <c r="NT300" s="28"/>
      <c r="NU300" s="28"/>
      <c r="NV300" s="28"/>
      <c r="NW300" s="28"/>
      <c r="NX300" s="28"/>
      <c r="NY300" s="28"/>
      <c r="NZ300" s="28"/>
      <c r="OA300" s="28"/>
      <c r="OB300" s="28"/>
      <c r="OC300" s="28"/>
      <c r="OD300" s="28"/>
      <c r="OE300" s="28"/>
      <c r="OF300" s="28"/>
      <c r="OG300" s="28"/>
      <c r="OH300" s="28"/>
      <c r="OI300" s="28"/>
      <c r="OJ300" s="28"/>
      <c r="OK300" s="28"/>
      <c r="OL300" s="28"/>
      <c r="OM300" s="28"/>
      <c r="ON300" s="28"/>
      <c r="OO300" s="28"/>
      <c r="OP300" s="28"/>
      <c r="OQ300" s="28"/>
      <c r="OR300" s="28"/>
      <c r="OS300" s="28"/>
      <c r="OT300" s="28"/>
      <c r="OU300" s="28"/>
      <c r="OV300" s="28"/>
      <c r="OW300" s="28"/>
      <c r="OX300" s="28"/>
      <c r="OY300" s="28"/>
      <c r="OZ300" s="28"/>
      <c r="PA300" s="28"/>
      <c r="PB300" s="28"/>
      <c r="PC300" s="28"/>
      <c r="PD300" s="28"/>
      <c r="PE300" s="28"/>
      <c r="PF300" s="28"/>
      <c r="PG300" s="28"/>
      <c r="PH300" s="28"/>
      <c r="PI300" s="28"/>
      <c r="PJ300" s="28"/>
      <c r="PK300" s="28"/>
      <c r="PL300" s="28"/>
      <c r="PM300" s="28"/>
      <c r="PN300" s="28"/>
      <c r="PO300" s="28"/>
      <c r="PP300" s="28"/>
      <c r="PQ300" s="28"/>
      <c r="PR300" s="28"/>
      <c r="PS300" s="28"/>
      <c r="PT300" s="28"/>
      <c r="PU300" s="28"/>
      <c r="PV300" s="28"/>
      <c r="PW300" s="28"/>
      <c r="PX300" s="28"/>
      <c r="PY300" s="28"/>
      <c r="PZ300" s="28"/>
      <c r="QA300" s="28"/>
      <c r="QB300" s="28"/>
      <c r="QC300" s="28"/>
      <c r="QD300" s="28"/>
      <c r="QE300" s="28"/>
      <c r="QF300" s="28"/>
      <c r="QG300" s="28"/>
      <c r="QH300" s="28"/>
      <c r="QI300" s="28"/>
      <c r="QJ300" s="28"/>
      <c r="QK300" s="28"/>
      <c r="QL300" s="28"/>
      <c r="QM300" s="28"/>
      <c r="QN300" s="28"/>
      <c r="QO300" s="28"/>
      <c r="QP300" s="28"/>
      <c r="QQ300" s="28"/>
      <c r="QR300" s="28"/>
      <c r="QS300" s="28"/>
      <c r="QT300" s="28"/>
      <c r="QU300" s="28"/>
      <c r="QV300" s="28"/>
      <c r="QW300" s="28"/>
      <c r="QX300" s="28"/>
      <c r="QY300" s="28"/>
      <c r="QZ300" s="28"/>
      <c r="RA300" s="28"/>
      <c r="RB300" s="28"/>
      <c r="RC300" s="28"/>
      <c r="RD300" s="28"/>
      <c r="RE300" s="28"/>
      <c r="RF300" s="28"/>
      <c r="RG300" s="28"/>
      <c r="RH300" s="28"/>
      <c r="RI300" s="28"/>
      <c r="RJ300" s="28"/>
      <c r="RK300" s="28"/>
      <c r="RL300" s="28"/>
      <c r="RM300" s="28"/>
      <c r="RN300" s="28"/>
      <c r="RO300" s="28"/>
      <c r="RP300" s="28"/>
      <c r="RQ300" s="28"/>
      <c r="RR300" s="28"/>
      <c r="RS300" s="28"/>
      <c r="RT300" s="28"/>
      <c r="RU300" s="28"/>
      <c r="RV300" s="28"/>
      <c r="RW300" s="28"/>
      <c r="RX300" s="28"/>
      <c r="RY300" s="28"/>
      <c r="RZ300" s="28"/>
      <c r="SA300" s="28"/>
      <c r="SB300" s="28"/>
      <c r="SC300" s="28"/>
      <c r="SD300" s="28"/>
      <c r="SE300" s="28"/>
      <c r="SF300" s="28"/>
      <c r="SG300" s="28"/>
      <c r="SH300" s="28"/>
      <c r="SI300" s="28"/>
      <c r="SJ300" s="28"/>
      <c r="SK300" s="28"/>
      <c r="SL300" s="28"/>
      <c r="SM300" s="28"/>
      <c r="SN300" s="28"/>
      <c r="SO300" s="28"/>
      <c r="SP300" s="28"/>
      <c r="SQ300" s="28"/>
      <c r="SR300" s="28"/>
      <c r="SS300" s="28"/>
      <c r="ST300" s="28"/>
      <c r="SU300" s="28"/>
      <c r="SV300" s="28"/>
      <c r="SW300" s="28"/>
      <c r="SX300" s="28"/>
      <c r="SY300" s="28"/>
      <c r="SZ300" s="28"/>
      <c r="TA300" s="28"/>
      <c r="TB300" s="28"/>
      <c r="TC300" s="28"/>
      <c r="TD300" s="28"/>
      <c r="TE300" s="28"/>
      <c r="TF300" s="28"/>
      <c r="TG300" s="28"/>
      <c r="TH300" s="28"/>
      <c r="TI300" s="28"/>
      <c r="TJ300" s="28"/>
      <c r="TK300" s="28"/>
      <c r="TL300" s="28"/>
      <c r="TM300" s="28"/>
      <c r="TN300" s="28"/>
      <c r="TO300" s="28"/>
      <c r="TP300" s="28"/>
      <c r="TQ300" s="28"/>
      <c r="TR300" s="28"/>
      <c r="TS300" s="28"/>
      <c r="TT300" s="28"/>
      <c r="TU300" s="28"/>
      <c r="TV300" s="28"/>
      <c r="TW300" s="28"/>
      <c r="TX300" s="28"/>
      <c r="TY300" s="28"/>
      <c r="TZ300" s="28"/>
      <c r="UA300" s="28"/>
      <c r="UB300" s="28"/>
      <c r="UC300" s="28"/>
      <c r="UD300" s="28"/>
      <c r="UE300" s="28"/>
      <c r="UF300" s="28"/>
      <c r="UG300" s="28"/>
      <c r="UH300" s="28"/>
      <c r="UI300" s="28"/>
      <c r="UJ300" s="28"/>
      <c r="UK300" s="28"/>
      <c r="UL300" s="28"/>
      <c r="UM300" s="28"/>
      <c r="UN300" s="28"/>
      <c r="UO300" s="28"/>
      <c r="UP300" s="28"/>
      <c r="UQ300" s="28"/>
      <c r="UR300" s="28"/>
      <c r="US300" s="28"/>
      <c r="UT300" s="28"/>
      <c r="UU300" s="28"/>
      <c r="UV300" s="28"/>
      <c r="UW300" s="28"/>
      <c r="UX300" s="28"/>
      <c r="UY300" s="28"/>
      <c r="UZ300" s="28"/>
      <c r="VA300" s="28"/>
      <c r="VB300" s="28"/>
      <c r="VC300" s="28"/>
      <c r="VD300" s="28"/>
      <c r="VE300" s="28"/>
      <c r="VF300" s="28"/>
      <c r="VG300" s="28"/>
      <c r="VH300" s="28"/>
      <c r="VI300" s="28"/>
      <c r="VJ300" s="28"/>
      <c r="VK300" s="28"/>
      <c r="VL300" s="28"/>
      <c r="VM300" s="28"/>
      <c r="VN300" s="28"/>
      <c r="VO300" s="28"/>
      <c r="VP300" s="28"/>
      <c r="VQ300" s="28"/>
      <c r="VR300" s="28"/>
      <c r="VS300" s="28"/>
      <c r="VT300" s="28"/>
      <c r="VU300" s="28"/>
      <c r="VV300" s="28"/>
      <c r="VW300" s="28"/>
      <c r="VX300" s="28"/>
      <c r="VY300" s="28"/>
      <c r="VZ300" s="28"/>
      <c r="WA300" s="28"/>
      <c r="WB300" s="28"/>
      <c r="WC300" s="28"/>
      <c r="WD300" s="28"/>
      <c r="WE300" s="28"/>
      <c r="WF300" s="28"/>
      <c r="WG300" s="28"/>
      <c r="WH300" s="28"/>
      <c r="WI300" s="28"/>
      <c r="WJ300" s="28"/>
      <c r="WK300" s="28"/>
      <c r="WL300" s="28"/>
      <c r="WM300" s="28"/>
      <c r="WN300" s="28"/>
      <c r="WO300" s="28"/>
      <c r="WP300" s="28"/>
      <c r="WQ300" s="28"/>
      <c r="WR300" s="28"/>
      <c r="WS300" s="28"/>
      <c r="WT300" s="28"/>
      <c r="WU300" s="28"/>
      <c r="WV300" s="28"/>
      <c r="WW300" s="28"/>
      <c r="WX300" s="28"/>
      <c r="WY300" s="28"/>
      <c r="WZ300" s="28"/>
      <c r="XA300" s="28"/>
      <c r="XB300" s="28"/>
      <c r="XC300" s="28"/>
      <c r="XD300" s="28"/>
      <c r="XE300" s="28"/>
      <c r="XF300" s="28"/>
      <c r="XG300" s="28"/>
      <c r="XH300" s="28"/>
      <c r="XI300" s="28"/>
      <c r="XJ300" s="28"/>
      <c r="XK300" s="28"/>
      <c r="XL300" s="28"/>
      <c r="XM300" s="28"/>
      <c r="XN300" s="28"/>
      <c r="XO300" s="28"/>
      <c r="XP300" s="28"/>
      <c r="XQ300" s="28"/>
      <c r="XR300" s="28"/>
      <c r="XS300" s="28"/>
      <c r="XT300" s="28"/>
      <c r="XU300" s="28"/>
      <c r="XV300" s="28"/>
      <c r="XW300" s="28"/>
      <c r="XX300" s="28"/>
      <c r="XY300" s="28"/>
      <c r="XZ300" s="28"/>
      <c r="YA300" s="28"/>
      <c r="YB300" s="28"/>
      <c r="YC300" s="28"/>
      <c r="YD300" s="28"/>
      <c r="YE300" s="28"/>
      <c r="YF300" s="28"/>
      <c r="YG300" s="28"/>
      <c r="YH300" s="28"/>
      <c r="YI300" s="28"/>
      <c r="YJ300" s="28"/>
      <c r="YK300" s="28"/>
      <c r="YL300" s="28"/>
      <c r="YM300" s="28"/>
      <c r="YN300" s="28"/>
      <c r="YO300" s="28"/>
      <c r="YP300" s="28"/>
      <c r="YQ300" s="28"/>
      <c r="YR300" s="28"/>
      <c r="YS300" s="28"/>
      <c r="YT300" s="28"/>
      <c r="YU300" s="28"/>
      <c r="YV300" s="28"/>
      <c r="YW300" s="28"/>
      <c r="YX300" s="28"/>
      <c r="YY300" s="28"/>
      <c r="YZ300" s="28"/>
      <c r="ZA300" s="28"/>
      <c r="ZB300" s="28"/>
      <c r="ZC300" s="28"/>
      <c r="ZD300" s="28"/>
      <c r="ZE300" s="28"/>
      <c r="ZF300" s="28"/>
      <c r="ZG300" s="28"/>
      <c r="ZH300" s="28"/>
      <c r="ZI300" s="28"/>
      <c r="ZJ300" s="28"/>
      <c r="ZK300" s="28"/>
      <c r="ZL300" s="28"/>
      <c r="ZM300" s="28"/>
      <c r="ZN300" s="28"/>
      <c r="ZO300" s="28"/>
      <c r="ZP300" s="28"/>
      <c r="ZQ300" s="28"/>
      <c r="ZR300" s="28"/>
      <c r="ZS300" s="28"/>
      <c r="ZT300" s="28"/>
      <c r="ZU300" s="28"/>
      <c r="ZV300" s="28"/>
      <c r="ZW300" s="28"/>
      <c r="ZX300" s="28"/>
      <c r="ZY300" s="28"/>
      <c r="ZZ300" s="28"/>
      <c r="AAA300" s="28"/>
      <c r="AAB300" s="28"/>
      <c r="AAC300" s="28"/>
      <c r="AAD300" s="28"/>
      <c r="AAE300" s="28"/>
      <c r="AAF300" s="28"/>
      <c r="AAG300" s="28"/>
      <c r="AAH300" s="28"/>
      <c r="AAI300" s="28"/>
      <c r="AAJ300" s="28"/>
      <c r="AAK300" s="28"/>
      <c r="AAL300" s="28"/>
      <c r="AAM300" s="28"/>
      <c r="AAN300" s="28"/>
      <c r="AAO300" s="28"/>
      <c r="AAP300" s="28"/>
      <c r="AAQ300" s="28"/>
      <c r="AAR300" s="28"/>
      <c r="AAS300" s="28"/>
      <c r="AAT300" s="28"/>
      <c r="AAU300" s="28"/>
      <c r="AAV300" s="28"/>
      <c r="AAW300" s="28"/>
      <c r="AAX300" s="28"/>
      <c r="AAY300" s="28"/>
      <c r="AAZ300" s="28"/>
      <c r="ABA300" s="28"/>
      <c r="ABB300" s="28"/>
      <c r="ABC300" s="28"/>
      <c r="ABD300" s="28"/>
      <c r="ABE300" s="28"/>
      <c r="ABF300" s="28"/>
      <c r="ABG300" s="28"/>
      <c r="ABH300" s="28"/>
      <c r="ABI300" s="28"/>
      <c r="ABJ300" s="28"/>
      <c r="ABK300" s="28"/>
      <c r="ABL300" s="28"/>
      <c r="ABM300" s="28"/>
      <c r="ABN300" s="28"/>
      <c r="ABO300" s="28"/>
      <c r="ABP300" s="28"/>
      <c r="ABQ300" s="28"/>
      <c r="ABR300" s="28"/>
      <c r="ABS300" s="28"/>
      <c r="ABT300" s="28"/>
      <c r="ABU300" s="28"/>
      <c r="ABV300" s="28"/>
      <c r="ABW300" s="28"/>
      <c r="ABX300" s="28"/>
      <c r="ABY300" s="28"/>
      <c r="ABZ300" s="28"/>
      <c r="ACA300" s="28"/>
      <c r="ACB300" s="28"/>
      <c r="ACC300" s="28"/>
      <c r="ACD300" s="28"/>
      <c r="ACE300" s="28"/>
      <c r="ACF300" s="28"/>
      <c r="ACG300" s="28"/>
      <c r="ACH300" s="28"/>
      <c r="ACI300" s="28"/>
      <c r="ACJ300" s="28"/>
      <c r="ACK300" s="28"/>
      <c r="ACL300" s="28"/>
      <c r="ACM300" s="28"/>
      <c r="ACN300" s="28"/>
      <c r="ACO300" s="28"/>
      <c r="ACP300" s="28"/>
      <c r="ACQ300" s="28"/>
      <c r="ACR300" s="28"/>
      <c r="ACS300" s="28"/>
      <c r="ACT300" s="28"/>
      <c r="ACU300" s="28"/>
      <c r="ACV300" s="28"/>
      <c r="ACW300" s="28"/>
      <c r="ACX300" s="28"/>
      <c r="ACY300" s="28"/>
      <c r="ACZ300" s="28"/>
      <c r="ADA300" s="28"/>
      <c r="ADB300" s="28"/>
      <c r="ADC300" s="28"/>
      <c r="ADD300" s="28"/>
      <c r="ADE300" s="28"/>
      <c r="ADF300" s="28"/>
      <c r="ADG300" s="28"/>
      <c r="ADH300" s="28"/>
      <c r="ADI300" s="28"/>
      <c r="ADJ300" s="28"/>
      <c r="ADK300" s="28"/>
      <c r="ADL300" s="28"/>
      <c r="ADM300" s="28"/>
      <c r="ADN300" s="28"/>
      <c r="ADO300" s="28"/>
      <c r="ADP300" s="28"/>
      <c r="ADQ300" s="28"/>
      <c r="ADR300" s="28"/>
      <c r="ADS300" s="28"/>
      <c r="ADT300" s="28"/>
      <c r="ADU300" s="28"/>
      <c r="ADV300" s="28"/>
      <c r="ADW300" s="28"/>
      <c r="ADX300" s="28"/>
      <c r="ADY300" s="28"/>
      <c r="ADZ300" s="28"/>
      <c r="AEA300" s="28"/>
      <c r="AEB300" s="28"/>
      <c r="AEC300" s="28"/>
      <c r="AED300" s="28"/>
      <c r="AEE300" s="28"/>
      <c r="AEF300" s="28"/>
      <c r="AEG300" s="28"/>
      <c r="AEH300" s="28"/>
      <c r="AEI300" s="28"/>
      <c r="AEJ300" s="28"/>
      <c r="AEK300" s="28"/>
      <c r="AEL300" s="28"/>
      <c r="AEM300" s="28"/>
      <c r="AEN300" s="28"/>
      <c r="AEO300" s="28"/>
      <c r="AEP300" s="28"/>
      <c r="AEQ300" s="28"/>
      <c r="AER300" s="28"/>
      <c r="AES300" s="28"/>
      <c r="AET300" s="28"/>
      <c r="AEU300" s="28"/>
      <c r="AEV300" s="28"/>
      <c r="AEW300" s="28"/>
      <c r="AEX300" s="28"/>
      <c r="AEY300" s="28"/>
      <c r="AEZ300" s="28"/>
      <c r="AFA300" s="28"/>
      <c r="AFB300" s="28"/>
      <c r="AFC300" s="28"/>
      <c r="AFD300" s="28"/>
      <c r="AFE300" s="28"/>
      <c r="AFF300" s="28"/>
      <c r="AFG300" s="28"/>
      <c r="AFH300" s="28"/>
      <c r="AFI300" s="28"/>
      <c r="AFJ300" s="28"/>
      <c r="AFK300" s="28"/>
      <c r="AFL300" s="28"/>
      <c r="AFM300" s="28"/>
      <c r="AFN300" s="28"/>
      <c r="AFO300" s="28"/>
    </row>
    <row r="301" spans="1:847" ht="31.05" customHeight="1">
      <c r="A301" s="437"/>
      <c r="B301" s="354"/>
      <c r="C301" s="465" t="s">
        <v>97</v>
      </c>
      <c r="D301" s="350"/>
      <c r="E301" s="510" t="b">
        <v>0</v>
      </c>
      <c r="F301" s="453">
        <f>$I$15*$I301/100</f>
        <v>0</v>
      </c>
      <c r="G301" s="453">
        <f>$G$15*$I301/100</f>
        <v>0</v>
      </c>
      <c r="H301" s="354" t="s">
        <v>453</v>
      </c>
      <c r="I301" s="542">
        <v>100</v>
      </c>
      <c r="J301" s="467" t="s">
        <v>334</v>
      </c>
      <c r="K301" s="456">
        <f t="shared" si="111"/>
        <v>0</v>
      </c>
      <c r="L301" s="422" t="str">
        <f t="shared" si="112"/>
        <v/>
      </c>
      <c r="M301" s="618">
        <v>3.42</v>
      </c>
      <c r="N301" s="264" t="s">
        <v>164</v>
      </c>
      <c r="O301" s="262">
        <f>G301*M301</f>
        <v>0</v>
      </c>
      <c r="P301" s="265" t="s">
        <v>165</v>
      </c>
      <c r="Q301" s="262"/>
      <c r="R301" s="262"/>
      <c r="S301" s="262"/>
      <c r="T301" s="262"/>
      <c r="U301" s="262"/>
      <c r="V301" s="262"/>
      <c r="W301" s="262"/>
      <c r="X301" s="262"/>
      <c r="Y301" s="246">
        <f t="shared" si="113"/>
        <v>0</v>
      </c>
      <c r="Z301" s="262"/>
      <c r="AA301" s="256">
        <f t="shared" si="114"/>
        <v>0</v>
      </c>
    </row>
    <row r="302" spans="1:847" s="6" customFormat="1" ht="31.05" customHeight="1">
      <c r="A302" s="457"/>
      <c r="B302" s="44"/>
      <c r="C302" s="458" t="s">
        <v>99</v>
      </c>
      <c r="D302" s="349"/>
      <c r="E302" s="473" t="b">
        <v>0</v>
      </c>
      <c r="F302" s="461">
        <f t="shared" ref="F302:F308" si="115">$I$15*$I302/100</f>
        <v>0</v>
      </c>
      <c r="G302" s="461">
        <f t="shared" ref="G302:G308" si="116">$G$15*$I302/100</f>
        <v>0</v>
      </c>
      <c r="H302" s="44" t="s">
        <v>453</v>
      </c>
      <c r="I302" s="542">
        <v>100</v>
      </c>
      <c r="J302" s="462" t="s">
        <v>334</v>
      </c>
      <c r="K302" s="463">
        <f t="shared" si="111"/>
        <v>0</v>
      </c>
      <c r="L302" s="464" t="str">
        <f t="shared" si="112"/>
        <v/>
      </c>
      <c r="M302" s="337">
        <v>7.39</v>
      </c>
      <c r="N302" s="257" t="s">
        <v>166</v>
      </c>
      <c r="O302" s="256">
        <f>G302*M302</f>
        <v>0</v>
      </c>
      <c r="P302" s="258" t="s">
        <v>167</v>
      </c>
      <c r="Q302" s="256"/>
      <c r="R302" s="256"/>
      <c r="S302" s="256"/>
      <c r="T302" s="256"/>
      <c r="U302" s="256"/>
      <c r="V302" s="256"/>
      <c r="W302" s="256"/>
      <c r="X302" s="256"/>
      <c r="Y302" s="246">
        <f t="shared" si="113"/>
        <v>0</v>
      </c>
      <c r="Z302" s="256"/>
      <c r="AA302" s="256">
        <f t="shared" si="114"/>
        <v>0</v>
      </c>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c r="DJ302" s="28"/>
      <c r="DK302" s="28"/>
      <c r="DL302" s="28"/>
      <c r="DM302" s="28"/>
      <c r="DN302" s="28"/>
      <c r="DO302" s="28"/>
      <c r="DP302" s="28"/>
      <c r="DQ302" s="28"/>
      <c r="DR302" s="28"/>
      <c r="DS302" s="28"/>
      <c r="DT302" s="28"/>
      <c r="DU302" s="28"/>
      <c r="DV302" s="28"/>
      <c r="DW302" s="28"/>
      <c r="DX302" s="28"/>
      <c r="DY302" s="28"/>
      <c r="DZ302" s="28"/>
      <c r="EA302" s="28"/>
      <c r="EB302" s="28"/>
      <c r="EC302" s="28"/>
      <c r="ED302" s="28"/>
      <c r="EE302" s="28"/>
      <c r="EF302" s="28"/>
      <c r="EG302" s="28"/>
      <c r="EH302" s="28"/>
      <c r="EI302" s="28"/>
      <c r="EJ302" s="28"/>
      <c r="EK302" s="28"/>
      <c r="EL302" s="28"/>
      <c r="EM302" s="28"/>
      <c r="EN302" s="28"/>
      <c r="EO302" s="28"/>
      <c r="EP302" s="28"/>
      <c r="EQ302" s="28"/>
      <c r="ER302" s="28"/>
      <c r="ES302" s="28"/>
      <c r="ET302" s="28"/>
      <c r="EU302" s="28"/>
      <c r="EV302" s="28"/>
      <c r="EW302" s="28"/>
      <c r="EX302" s="28"/>
      <c r="EY302" s="28"/>
      <c r="EZ302" s="28"/>
      <c r="FA302" s="28"/>
      <c r="FB302" s="28"/>
      <c r="FC302" s="28"/>
      <c r="FD302" s="28"/>
      <c r="FE302" s="28"/>
      <c r="FF302" s="28"/>
      <c r="FG302" s="28"/>
      <c r="FH302" s="28"/>
      <c r="FI302" s="28"/>
      <c r="FJ302" s="28"/>
      <c r="FK302" s="28"/>
      <c r="FL302" s="28"/>
      <c r="FM302" s="28"/>
      <c r="FN302" s="28"/>
      <c r="FO302" s="28"/>
      <c r="FP302" s="28"/>
      <c r="FQ302" s="28"/>
      <c r="FR302" s="28"/>
      <c r="FS302" s="28"/>
      <c r="FT302" s="28"/>
      <c r="FU302" s="28"/>
      <c r="FV302" s="28"/>
      <c r="FW302" s="28"/>
      <c r="FX302" s="28"/>
      <c r="FY302" s="28"/>
      <c r="FZ302" s="28"/>
      <c r="GA302" s="28"/>
      <c r="GB302" s="28"/>
      <c r="GC302" s="28"/>
      <c r="GD302" s="28"/>
      <c r="GE302" s="28"/>
      <c r="GF302" s="28"/>
      <c r="GG302" s="28"/>
      <c r="GH302" s="28"/>
      <c r="GI302" s="28"/>
      <c r="GJ302" s="28"/>
      <c r="GK302" s="28"/>
      <c r="GL302" s="28"/>
      <c r="GM302" s="28"/>
      <c r="GN302" s="28"/>
      <c r="GO302" s="28"/>
      <c r="GP302" s="28"/>
      <c r="GQ302" s="28"/>
      <c r="GR302" s="28"/>
      <c r="GS302" s="28"/>
      <c r="GT302" s="28"/>
      <c r="GU302" s="28"/>
      <c r="GV302" s="28"/>
      <c r="GW302" s="28"/>
      <c r="GX302" s="28"/>
      <c r="GY302" s="28"/>
      <c r="GZ302" s="28"/>
      <c r="HA302" s="28"/>
      <c r="HB302" s="28"/>
      <c r="HC302" s="28"/>
      <c r="HD302" s="28"/>
      <c r="HE302" s="28"/>
      <c r="HF302" s="28"/>
      <c r="HG302" s="28"/>
      <c r="HH302" s="28"/>
      <c r="HI302" s="28"/>
      <c r="HJ302" s="28"/>
      <c r="HK302" s="28"/>
      <c r="HL302" s="28"/>
      <c r="HM302" s="28"/>
      <c r="HN302" s="28"/>
      <c r="HO302" s="28"/>
      <c r="HP302" s="28"/>
      <c r="HQ302" s="28"/>
      <c r="HR302" s="28"/>
      <c r="HS302" s="28"/>
      <c r="HT302" s="28"/>
      <c r="HU302" s="28"/>
      <c r="HV302" s="28"/>
      <c r="HW302" s="28"/>
      <c r="HX302" s="28"/>
      <c r="HY302" s="28"/>
      <c r="HZ302" s="28"/>
      <c r="IA302" s="28"/>
      <c r="IB302" s="28"/>
      <c r="IC302" s="28"/>
      <c r="ID302" s="28"/>
      <c r="IE302" s="28"/>
      <c r="IF302" s="28"/>
      <c r="IG302" s="28"/>
      <c r="IH302" s="28"/>
      <c r="II302" s="28"/>
      <c r="IJ302" s="28"/>
      <c r="IK302" s="28"/>
      <c r="IL302" s="28"/>
      <c r="IM302" s="28"/>
      <c r="IN302" s="28"/>
      <c r="IO302" s="28"/>
      <c r="IP302" s="28"/>
      <c r="IQ302" s="28"/>
      <c r="IR302" s="28"/>
      <c r="IS302" s="28"/>
      <c r="IT302" s="28"/>
      <c r="IU302" s="28"/>
      <c r="IV302" s="28"/>
      <c r="IW302" s="28"/>
      <c r="IX302" s="28"/>
      <c r="IY302" s="28"/>
      <c r="IZ302" s="28"/>
      <c r="JA302" s="28"/>
      <c r="JB302" s="28"/>
      <c r="JC302" s="28"/>
      <c r="JD302" s="28"/>
      <c r="JE302" s="28"/>
      <c r="JF302" s="28"/>
      <c r="JG302" s="28"/>
      <c r="JH302" s="28"/>
      <c r="JI302" s="28"/>
      <c r="JJ302" s="28"/>
      <c r="JK302" s="28"/>
      <c r="JL302" s="28"/>
      <c r="JM302" s="28"/>
      <c r="JN302" s="28"/>
      <c r="JO302" s="28"/>
      <c r="JP302" s="28"/>
      <c r="JQ302" s="28"/>
      <c r="JR302" s="28"/>
      <c r="JS302" s="28"/>
      <c r="JT302" s="28"/>
      <c r="JU302" s="28"/>
      <c r="JV302" s="28"/>
      <c r="JW302" s="28"/>
      <c r="JX302" s="28"/>
      <c r="JY302" s="28"/>
      <c r="JZ302" s="28"/>
      <c r="KA302" s="28"/>
      <c r="KB302" s="28"/>
      <c r="KC302" s="28"/>
      <c r="KD302" s="28"/>
      <c r="KE302" s="28"/>
      <c r="KF302" s="28"/>
      <c r="KG302" s="28"/>
      <c r="KH302" s="28"/>
      <c r="KI302" s="28"/>
      <c r="KJ302" s="28"/>
      <c r="KK302" s="28"/>
      <c r="KL302" s="28"/>
      <c r="KM302" s="28"/>
      <c r="KN302" s="28"/>
      <c r="KO302" s="28"/>
      <c r="KP302" s="28"/>
      <c r="KQ302" s="28"/>
      <c r="KR302" s="28"/>
      <c r="KS302" s="28"/>
      <c r="KT302" s="28"/>
      <c r="KU302" s="28"/>
      <c r="KV302" s="28"/>
      <c r="KW302" s="28"/>
      <c r="KX302" s="28"/>
      <c r="KY302" s="28"/>
      <c r="KZ302" s="28"/>
      <c r="LA302" s="28"/>
      <c r="LB302" s="28"/>
      <c r="LC302" s="28"/>
      <c r="LD302" s="28"/>
      <c r="LE302" s="28"/>
      <c r="LF302" s="28"/>
      <c r="LG302" s="28"/>
      <c r="LH302" s="28"/>
      <c r="LI302" s="28"/>
      <c r="LJ302" s="28"/>
      <c r="LK302" s="28"/>
      <c r="LL302" s="28"/>
      <c r="LM302" s="28"/>
      <c r="LN302" s="28"/>
      <c r="LO302" s="28"/>
      <c r="LP302" s="28"/>
      <c r="LQ302" s="28"/>
      <c r="LR302" s="28"/>
      <c r="LS302" s="28"/>
      <c r="LT302" s="28"/>
      <c r="LU302" s="28"/>
      <c r="LV302" s="28"/>
      <c r="LW302" s="28"/>
      <c r="LX302" s="28"/>
      <c r="LY302" s="28"/>
      <c r="LZ302" s="28"/>
      <c r="MA302" s="28"/>
      <c r="MB302" s="28"/>
      <c r="MC302" s="28"/>
      <c r="MD302" s="28"/>
      <c r="ME302" s="28"/>
      <c r="MF302" s="28"/>
      <c r="MG302" s="28"/>
      <c r="MH302" s="28"/>
      <c r="MI302" s="28"/>
      <c r="MJ302" s="28"/>
      <c r="MK302" s="28"/>
      <c r="ML302" s="28"/>
      <c r="MM302" s="28"/>
      <c r="MN302" s="28"/>
      <c r="MO302" s="28"/>
      <c r="MP302" s="28"/>
      <c r="MQ302" s="28"/>
      <c r="MR302" s="28"/>
      <c r="MS302" s="28"/>
      <c r="MT302" s="28"/>
      <c r="MU302" s="28"/>
      <c r="MV302" s="28"/>
      <c r="MW302" s="28"/>
      <c r="MX302" s="28"/>
      <c r="MY302" s="28"/>
      <c r="MZ302" s="28"/>
      <c r="NA302" s="28"/>
      <c r="NB302" s="28"/>
      <c r="NC302" s="28"/>
      <c r="ND302" s="28"/>
      <c r="NE302" s="28"/>
      <c r="NF302" s="28"/>
      <c r="NG302" s="28"/>
      <c r="NH302" s="28"/>
      <c r="NI302" s="28"/>
      <c r="NJ302" s="28"/>
      <c r="NK302" s="28"/>
      <c r="NL302" s="28"/>
      <c r="NM302" s="28"/>
      <c r="NN302" s="28"/>
      <c r="NO302" s="28"/>
      <c r="NP302" s="28"/>
      <c r="NQ302" s="28"/>
      <c r="NR302" s="28"/>
      <c r="NS302" s="28"/>
      <c r="NT302" s="28"/>
      <c r="NU302" s="28"/>
      <c r="NV302" s="28"/>
      <c r="NW302" s="28"/>
      <c r="NX302" s="28"/>
      <c r="NY302" s="28"/>
      <c r="NZ302" s="28"/>
      <c r="OA302" s="28"/>
      <c r="OB302" s="28"/>
      <c r="OC302" s="28"/>
      <c r="OD302" s="28"/>
      <c r="OE302" s="28"/>
      <c r="OF302" s="28"/>
      <c r="OG302" s="28"/>
      <c r="OH302" s="28"/>
      <c r="OI302" s="28"/>
      <c r="OJ302" s="28"/>
      <c r="OK302" s="28"/>
      <c r="OL302" s="28"/>
      <c r="OM302" s="28"/>
      <c r="ON302" s="28"/>
      <c r="OO302" s="28"/>
      <c r="OP302" s="28"/>
      <c r="OQ302" s="28"/>
      <c r="OR302" s="28"/>
      <c r="OS302" s="28"/>
      <c r="OT302" s="28"/>
      <c r="OU302" s="28"/>
      <c r="OV302" s="28"/>
      <c r="OW302" s="28"/>
      <c r="OX302" s="28"/>
      <c r="OY302" s="28"/>
      <c r="OZ302" s="28"/>
      <c r="PA302" s="28"/>
      <c r="PB302" s="28"/>
      <c r="PC302" s="28"/>
      <c r="PD302" s="28"/>
      <c r="PE302" s="28"/>
      <c r="PF302" s="28"/>
      <c r="PG302" s="28"/>
      <c r="PH302" s="28"/>
      <c r="PI302" s="28"/>
      <c r="PJ302" s="28"/>
      <c r="PK302" s="28"/>
      <c r="PL302" s="28"/>
      <c r="PM302" s="28"/>
      <c r="PN302" s="28"/>
      <c r="PO302" s="28"/>
      <c r="PP302" s="28"/>
      <c r="PQ302" s="28"/>
      <c r="PR302" s="28"/>
      <c r="PS302" s="28"/>
      <c r="PT302" s="28"/>
      <c r="PU302" s="28"/>
      <c r="PV302" s="28"/>
      <c r="PW302" s="28"/>
      <c r="PX302" s="28"/>
      <c r="PY302" s="28"/>
      <c r="PZ302" s="28"/>
      <c r="QA302" s="28"/>
      <c r="QB302" s="28"/>
      <c r="QC302" s="28"/>
      <c r="QD302" s="28"/>
      <c r="QE302" s="28"/>
      <c r="QF302" s="28"/>
      <c r="QG302" s="28"/>
      <c r="QH302" s="28"/>
      <c r="QI302" s="28"/>
      <c r="QJ302" s="28"/>
      <c r="QK302" s="28"/>
      <c r="QL302" s="28"/>
      <c r="QM302" s="28"/>
      <c r="QN302" s="28"/>
      <c r="QO302" s="28"/>
      <c r="QP302" s="28"/>
      <c r="QQ302" s="28"/>
      <c r="QR302" s="28"/>
      <c r="QS302" s="28"/>
      <c r="QT302" s="28"/>
      <c r="QU302" s="28"/>
      <c r="QV302" s="28"/>
      <c r="QW302" s="28"/>
      <c r="QX302" s="28"/>
      <c r="QY302" s="28"/>
      <c r="QZ302" s="28"/>
      <c r="RA302" s="28"/>
      <c r="RB302" s="28"/>
      <c r="RC302" s="28"/>
      <c r="RD302" s="28"/>
      <c r="RE302" s="28"/>
      <c r="RF302" s="28"/>
      <c r="RG302" s="28"/>
      <c r="RH302" s="28"/>
      <c r="RI302" s="28"/>
      <c r="RJ302" s="28"/>
      <c r="RK302" s="28"/>
      <c r="RL302" s="28"/>
      <c r="RM302" s="28"/>
      <c r="RN302" s="28"/>
      <c r="RO302" s="28"/>
      <c r="RP302" s="28"/>
      <c r="RQ302" s="28"/>
      <c r="RR302" s="28"/>
      <c r="RS302" s="28"/>
      <c r="RT302" s="28"/>
      <c r="RU302" s="28"/>
      <c r="RV302" s="28"/>
      <c r="RW302" s="28"/>
      <c r="RX302" s="28"/>
      <c r="RY302" s="28"/>
      <c r="RZ302" s="28"/>
      <c r="SA302" s="28"/>
      <c r="SB302" s="28"/>
      <c r="SC302" s="28"/>
      <c r="SD302" s="28"/>
      <c r="SE302" s="28"/>
      <c r="SF302" s="28"/>
      <c r="SG302" s="28"/>
      <c r="SH302" s="28"/>
      <c r="SI302" s="28"/>
      <c r="SJ302" s="28"/>
      <c r="SK302" s="28"/>
      <c r="SL302" s="28"/>
      <c r="SM302" s="28"/>
      <c r="SN302" s="28"/>
      <c r="SO302" s="28"/>
      <c r="SP302" s="28"/>
      <c r="SQ302" s="28"/>
      <c r="SR302" s="28"/>
      <c r="SS302" s="28"/>
      <c r="ST302" s="28"/>
      <c r="SU302" s="28"/>
      <c r="SV302" s="28"/>
      <c r="SW302" s="28"/>
      <c r="SX302" s="28"/>
      <c r="SY302" s="28"/>
      <c r="SZ302" s="28"/>
      <c r="TA302" s="28"/>
      <c r="TB302" s="28"/>
      <c r="TC302" s="28"/>
      <c r="TD302" s="28"/>
      <c r="TE302" s="28"/>
      <c r="TF302" s="28"/>
      <c r="TG302" s="28"/>
      <c r="TH302" s="28"/>
      <c r="TI302" s="28"/>
      <c r="TJ302" s="28"/>
      <c r="TK302" s="28"/>
      <c r="TL302" s="28"/>
      <c r="TM302" s="28"/>
      <c r="TN302" s="28"/>
      <c r="TO302" s="28"/>
      <c r="TP302" s="28"/>
      <c r="TQ302" s="28"/>
      <c r="TR302" s="28"/>
      <c r="TS302" s="28"/>
      <c r="TT302" s="28"/>
      <c r="TU302" s="28"/>
      <c r="TV302" s="28"/>
      <c r="TW302" s="28"/>
      <c r="TX302" s="28"/>
      <c r="TY302" s="28"/>
      <c r="TZ302" s="28"/>
      <c r="UA302" s="28"/>
      <c r="UB302" s="28"/>
      <c r="UC302" s="28"/>
      <c r="UD302" s="28"/>
      <c r="UE302" s="28"/>
      <c r="UF302" s="28"/>
      <c r="UG302" s="28"/>
      <c r="UH302" s="28"/>
      <c r="UI302" s="28"/>
      <c r="UJ302" s="28"/>
      <c r="UK302" s="28"/>
      <c r="UL302" s="28"/>
      <c r="UM302" s="28"/>
      <c r="UN302" s="28"/>
      <c r="UO302" s="28"/>
      <c r="UP302" s="28"/>
      <c r="UQ302" s="28"/>
      <c r="UR302" s="28"/>
      <c r="US302" s="28"/>
      <c r="UT302" s="28"/>
      <c r="UU302" s="28"/>
      <c r="UV302" s="28"/>
      <c r="UW302" s="28"/>
      <c r="UX302" s="28"/>
      <c r="UY302" s="28"/>
      <c r="UZ302" s="28"/>
      <c r="VA302" s="28"/>
      <c r="VB302" s="28"/>
      <c r="VC302" s="28"/>
      <c r="VD302" s="28"/>
      <c r="VE302" s="28"/>
      <c r="VF302" s="28"/>
      <c r="VG302" s="28"/>
      <c r="VH302" s="28"/>
      <c r="VI302" s="28"/>
      <c r="VJ302" s="28"/>
      <c r="VK302" s="28"/>
      <c r="VL302" s="28"/>
      <c r="VM302" s="28"/>
      <c r="VN302" s="28"/>
      <c r="VO302" s="28"/>
      <c r="VP302" s="28"/>
      <c r="VQ302" s="28"/>
      <c r="VR302" s="28"/>
      <c r="VS302" s="28"/>
      <c r="VT302" s="28"/>
      <c r="VU302" s="28"/>
      <c r="VV302" s="28"/>
      <c r="VW302" s="28"/>
      <c r="VX302" s="28"/>
      <c r="VY302" s="28"/>
      <c r="VZ302" s="28"/>
      <c r="WA302" s="28"/>
      <c r="WB302" s="28"/>
      <c r="WC302" s="28"/>
      <c r="WD302" s="28"/>
      <c r="WE302" s="28"/>
      <c r="WF302" s="28"/>
      <c r="WG302" s="28"/>
      <c r="WH302" s="28"/>
      <c r="WI302" s="28"/>
      <c r="WJ302" s="28"/>
      <c r="WK302" s="28"/>
      <c r="WL302" s="28"/>
      <c r="WM302" s="28"/>
      <c r="WN302" s="28"/>
      <c r="WO302" s="28"/>
      <c r="WP302" s="28"/>
      <c r="WQ302" s="28"/>
      <c r="WR302" s="28"/>
      <c r="WS302" s="28"/>
      <c r="WT302" s="28"/>
      <c r="WU302" s="28"/>
      <c r="WV302" s="28"/>
      <c r="WW302" s="28"/>
      <c r="WX302" s="28"/>
      <c r="WY302" s="28"/>
      <c r="WZ302" s="28"/>
      <c r="XA302" s="28"/>
      <c r="XB302" s="28"/>
      <c r="XC302" s="28"/>
      <c r="XD302" s="28"/>
      <c r="XE302" s="28"/>
      <c r="XF302" s="28"/>
      <c r="XG302" s="28"/>
      <c r="XH302" s="28"/>
      <c r="XI302" s="28"/>
      <c r="XJ302" s="28"/>
      <c r="XK302" s="28"/>
      <c r="XL302" s="28"/>
      <c r="XM302" s="28"/>
      <c r="XN302" s="28"/>
      <c r="XO302" s="28"/>
      <c r="XP302" s="28"/>
      <c r="XQ302" s="28"/>
      <c r="XR302" s="28"/>
      <c r="XS302" s="28"/>
      <c r="XT302" s="28"/>
      <c r="XU302" s="28"/>
      <c r="XV302" s="28"/>
      <c r="XW302" s="28"/>
      <c r="XX302" s="28"/>
      <c r="XY302" s="28"/>
      <c r="XZ302" s="28"/>
      <c r="YA302" s="28"/>
      <c r="YB302" s="28"/>
      <c r="YC302" s="28"/>
      <c r="YD302" s="28"/>
      <c r="YE302" s="28"/>
      <c r="YF302" s="28"/>
      <c r="YG302" s="28"/>
      <c r="YH302" s="28"/>
      <c r="YI302" s="28"/>
      <c r="YJ302" s="28"/>
      <c r="YK302" s="28"/>
      <c r="YL302" s="28"/>
      <c r="YM302" s="28"/>
      <c r="YN302" s="28"/>
      <c r="YO302" s="28"/>
      <c r="YP302" s="28"/>
      <c r="YQ302" s="28"/>
      <c r="YR302" s="28"/>
      <c r="YS302" s="28"/>
      <c r="YT302" s="28"/>
      <c r="YU302" s="28"/>
      <c r="YV302" s="28"/>
      <c r="YW302" s="28"/>
      <c r="YX302" s="28"/>
      <c r="YY302" s="28"/>
      <c r="YZ302" s="28"/>
      <c r="ZA302" s="28"/>
      <c r="ZB302" s="28"/>
      <c r="ZC302" s="28"/>
      <c r="ZD302" s="28"/>
      <c r="ZE302" s="28"/>
      <c r="ZF302" s="28"/>
      <c r="ZG302" s="28"/>
      <c r="ZH302" s="28"/>
      <c r="ZI302" s="28"/>
      <c r="ZJ302" s="28"/>
      <c r="ZK302" s="28"/>
      <c r="ZL302" s="28"/>
      <c r="ZM302" s="28"/>
      <c r="ZN302" s="28"/>
      <c r="ZO302" s="28"/>
      <c r="ZP302" s="28"/>
      <c r="ZQ302" s="28"/>
      <c r="ZR302" s="28"/>
      <c r="ZS302" s="28"/>
      <c r="ZT302" s="28"/>
      <c r="ZU302" s="28"/>
      <c r="ZV302" s="28"/>
      <c r="ZW302" s="28"/>
      <c r="ZX302" s="28"/>
      <c r="ZY302" s="28"/>
      <c r="ZZ302" s="28"/>
      <c r="AAA302" s="28"/>
      <c r="AAB302" s="28"/>
      <c r="AAC302" s="28"/>
      <c r="AAD302" s="28"/>
      <c r="AAE302" s="28"/>
      <c r="AAF302" s="28"/>
      <c r="AAG302" s="28"/>
      <c r="AAH302" s="28"/>
      <c r="AAI302" s="28"/>
      <c r="AAJ302" s="28"/>
      <c r="AAK302" s="28"/>
      <c r="AAL302" s="28"/>
      <c r="AAM302" s="28"/>
      <c r="AAN302" s="28"/>
      <c r="AAO302" s="28"/>
      <c r="AAP302" s="28"/>
      <c r="AAQ302" s="28"/>
      <c r="AAR302" s="28"/>
      <c r="AAS302" s="28"/>
      <c r="AAT302" s="28"/>
      <c r="AAU302" s="28"/>
      <c r="AAV302" s="28"/>
      <c r="AAW302" s="28"/>
      <c r="AAX302" s="28"/>
      <c r="AAY302" s="28"/>
      <c r="AAZ302" s="28"/>
      <c r="ABA302" s="28"/>
      <c r="ABB302" s="28"/>
      <c r="ABC302" s="28"/>
      <c r="ABD302" s="28"/>
      <c r="ABE302" s="28"/>
      <c r="ABF302" s="28"/>
      <c r="ABG302" s="28"/>
      <c r="ABH302" s="28"/>
      <c r="ABI302" s="28"/>
      <c r="ABJ302" s="28"/>
      <c r="ABK302" s="28"/>
      <c r="ABL302" s="28"/>
      <c r="ABM302" s="28"/>
      <c r="ABN302" s="28"/>
      <c r="ABO302" s="28"/>
      <c r="ABP302" s="28"/>
      <c r="ABQ302" s="28"/>
      <c r="ABR302" s="28"/>
      <c r="ABS302" s="28"/>
      <c r="ABT302" s="28"/>
      <c r="ABU302" s="28"/>
      <c r="ABV302" s="28"/>
      <c r="ABW302" s="28"/>
      <c r="ABX302" s="28"/>
      <c r="ABY302" s="28"/>
      <c r="ABZ302" s="28"/>
      <c r="ACA302" s="28"/>
      <c r="ACB302" s="28"/>
      <c r="ACC302" s="28"/>
      <c r="ACD302" s="28"/>
      <c r="ACE302" s="28"/>
      <c r="ACF302" s="28"/>
      <c r="ACG302" s="28"/>
      <c r="ACH302" s="28"/>
      <c r="ACI302" s="28"/>
      <c r="ACJ302" s="28"/>
      <c r="ACK302" s="28"/>
      <c r="ACL302" s="28"/>
      <c r="ACM302" s="28"/>
      <c r="ACN302" s="28"/>
      <c r="ACO302" s="28"/>
      <c r="ACP302" s="28"/>
      <c r="ACQ302" s="28"/>
      <c r="ACR302" s="28"/>
      <c r="ACS302" s="28"/>
      <c r="ACT302" s="28"/>
      <c r="ACU302" s="28"/>
      <c r="ACV302" s="28"/>
      <c r="ACW302" s="28"/>
      <c r="ACX302" s="28"/>
      <c r="ACY302" s="28"/>
      <c r="ACZ302" s="28"/>
      <c r="ADA302" s="28"/>
      <c r="ADB302" s="28"/>
      <c r="ADC302" s="28"/>
      <c r="ADD302" s="28"/>
      <c r="ADE302" s="28"/>
      <c r="ADF302" s="28"/>
      <c r="ADG302" s="28"/>
      <c r="ADH302" s="28"/>
      <c r="ADI302" s="28"/>
      <c r="ADJ302" s="28"/>
      <c r="ADK302" s="28"/>
      <c r="ADL302" s="28"/>
      <c r="ADM302" s="28"/>
      <c r="ADN302" s="28"/>
      <c r="ADO302" s="28"/>
      <c r="ADP302" s="28"/>
      <c r="ADQ302" s="28"/>
      <c r="ADR302" s="28"/>
      <c r="ADS302" s="28"/>
      <c r="ADT302" s="28"/>
      <c r="ADU302" s="28"/>
      <c r="ADV302" s="28"/>
      <c r="ADW302" s="28"/>
      <c r="ADX302" s="28"/>
      <c r="ADY302" s="28"/>
      <c r="ADZ302" s="28"/>
      <c r="AEA302" s="28"/>
      <c r="AEB302" s="28"/>
      <c r="AEC302" s="28"/>
      <c r="AED302" s="28"/>
      <c r="AEE302" s="28"/>
      <c r="AEF302" s="28"/>
      <c r="AEG302" s="28"/>
      <c r="AEH302" s="28"/>
      <c r="AEI302" s="28"/>
      <c r="AEJ302" s="28"/>
      <c r="AEK302" s="28"/>
      <c r="AEL302" s="28"/>
      <c r="AEM302" s="28"/>
      <c r="AEN302" s="28"/>
      <c r="AEO302" s="28"/>
      <c r="AEP302" s="28"/>
      <c r="AEQ302" s="28"/>
      <c r="AER302" s="28"/>
      <c r="AES302" s="28"/>
      <c r="AET302" s="28"/>
      <c r="AEU302" s="28"/>
      <c r="AEV302" s="28"/>
      <c r="AEW302" s="28"/>
      <c r="AEX302" s="28"/>
      <c r="AEY302" s="28"/>
      <c r="AEZ302" s="28"/>
      <c r="AFA302" s="28"/>
      <c r="AFB302" s="28"/>
      <c r="AFC302" s="28"/>
      <c r="AFD302" s="28"/>
      <c r="AFE302" s="28"/>
      <c r="AFF302" s="28"/>
      <c r="AFG302" s="28"/>
      <c r="AFH302" s="28"/>
      <c r="AFI302" s="28"/>
      <c r="AFJ302" s="28"/>
      <c r="AFK302" s="28"/>
      <c r="AFL302" s="28"/>
      <c r="AFM302" s="28"/>
      <c r="AFN302" s="28"/>
      <c r="AFO302" s="28"/>
    </row>
    <row r="303" spans="1:847" ht="31.05" customHeight="1">
      <c r="A303" s="437"/>
      <c r="B303" s="354"/>
      <c r="C303" s="480" t="s">
        <v>118</v>
      </c>
      <c r="D303" s="350"/>
      <c r="E303" s="481" t="b">
        <v>0</v>
      </c>
      <c r="F303" s="453">
        <f t="shared" si="115"/>
        <v>0</v>
      </c>
      <c r="G303" s="453">
        <f t="shared" si="116"/>
        <v>0</v>
      </c>
      <c r="H303" s="354" t="s">
        <v>453</v>
      </c>
      <c r="I303" s="542">
        <v>100</v>
      </c>
      <c r="J303" s="467" t="s">
        <v>334</v>
      </c>
      <c r="K303" s="456">
        <f t="shared" si="111"/>
        <v>0</v>
      </c>
      <c r="L303" s="422" t="str">
        <f t="shared" si="112"/>
        <v/>
      </c>
      <c r="M303" s="618">
        <v>12.48</v>
      </c>
      <c r="N303" s="262" t="s">
        <v>254</v>
      </c>
      <c r="O303" s="262">
        <f>G303*M303</f>
        <v>0</v>
      </c>
      <c r="P303" s="262" t="s">
        <v>255</v>
      </c>
      <c r="Q303" s="262"/>
      <c r="R303" s="262"/>
      <c r="S303" s="262"/>
      <c r="T303" s="262"/>
      <c r="U303" s="262"/>
      <c r="V303" s="262"/>
      <c r="W303" s="262"/>
      <c r="X303" s="262"/>
      <c r="Y303" s="246">
        <f t="shared" si="113"/>
        <v>0</v>
      </c>
      <c r="Z303" s="262"/>
      <c r="AA303" s="256">
        <f t="shared" si="114"/>
        <v>0</v>
      </c>
    </row>
    <row r="304" spans="1:847" s="6" customFormat="1" ht="31.05" customHeight="1">
      <c r="A304" s="457"/>
      <c r="B304" s="44"/>
      <c r="C304" s="472" t="s">
        <v>256</v>
      </c>
      <c r="D304" s="349"/>
      <c r="E304" s="473" t="b">
        <v>0</v>
      </c>
      <c r="F304" s="461">
        <f t="shared" si="115"/>
        <v>0</v>
      </c>
      <c r="G304" s="461">
        <f t="shared" si="116"/>
        <v>0</v>
      </c>
      <c r="H304" s="44" t="s">
        <v>453</v>
      </c>
      <c r="I304" s="542">
        <v>100</v>
      </c>
      <c r="J304" s="468" t="s">
        <v>334</v>
      </c>
      <c r="K304" s="463">
        <f t="shared" si="111"/>
        <v>0</v>
      </c>
      <c r="L304" s="464" t="str">
        <f t="shared" si="112"/>
        <v/>
      </c>
      <c r="M304" s="337">
        <v>13.4</v>
      </c>
      <c r="N304" s="256" t="s">
        <v>212</v>
      </c>
      <c r="O304" s="256">
        <f>G304*M304</f>
        <v>0</v>
      </c>
      <c r="P304" s="249" t="s">
        <v>258</v>
      </c>
      <c r="Q304" s="256"/>
      <c r="R304" s="256"/>
      <c r="S304" s="256"/>
      <c r="T304" s="256"/>
      <c r="U304" s="256"/>
      <c r="V304" s="256"/>
      <c r="W304" s="256"/>
      <c r="X304" s="256"/>
      <c r="Y304" s="246">
        <f t="shared" si="113"/>
        <v>0</v>
      </c>
      <c r="Z304" s="256">
        <f>G304*17.09*0.5*0.5*3.67</f>
        <v>0</v>
      </c>
      <c r="AA304" s="256">
        <f t="shared" si="114"/>
        <v>0</v>
      </c>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c r="DJ304" s="28"/>
      <c r="DK304" s="28"/>
      <c r="DL304" s="28"/>
      <c r="DM304" s="28"/>
      <c r="DN304" s="28"/>
      <c r="DO304" s="28"/>
      <c r="DP304" s="28"/>
      <c r="DQ304" s="28"/>
      <c r="DR304" s="28"/>
      <c r="DS304" s="28"/>
      <c r="DT304" s="28"/>
      <c r="DU304" s="28"/>
      <c r="DV304" s="28"/>
      <c r="DW304" s="28"/>
      <c r="DX304" s="28"/>
      <c r="DY304" s="28"/>
      <c r="DZ304" s="28"/>
      <c r="EA304" s="28"/>
      <c r="EB304" s="28"/>
      <c r="EC304" s="28"/>
      <c r="ED304" s="28"/>
      <c r="EE304" s="28"/>
      <c r="EF304" s="28"/>
      <c r="EG304" s="28"/>
      <c r="EH304" s="28"/>
      <c r="EI304" s="28"/>
      <c r="EJ304" s="28"/>
      <c r="EK304" s="28"/>
      <c r="EL304" s="28"/>
      <c r="EM304" s="28"/>
      <c r="EN304" s="28"/>
      <c r="EO304" s="28"/>
      <c r="EP304" s="28"/>
      <c r="EQ304" s="28"/>
      <c r="ER304" s="28"/>
      <c r="ES304" s="28"/>
      <c r="ET304" s="28"/>
      <c r="EU304" s="28"/>
      <c r="EV304" s="28"/>
      <c r="EW304" s="28"/>
      <c r="EX304" s="28"/>
      <c r="EY304" s="28"/>
      <c r="EZ304" s="28"/>
      <c r="FA304" s="28"/>
      <c r="FB304" s="28"/>
      <c r="FC304" s="28"/>
      <c r="FD304" s="28"/>
      <c r="FE304" s="28"/>
      <c r="FF304" s="28"/>
      <c r="FG304" s="28"/>
      <c r="FH304" s="28"/>
      <c r="FI304" s="28"/>
      <c r="FJ304" s="28"/>
      <c r="FK304" s="28"/>
      <c r="FL304" s="28"/>
      <c r="FM304" s="28"/>
      <c r="FN304" s="28"/>
      <c r="FO304" s="28"/>
      <c r="FP304" s="28"/>
      <c r="FQ304" s="28"/>
      <c r="FR304" s="28"/>
      <c r="FS304" s="28"/>
      <c r="FT304" s="28"/>
      <c r="FU304" s="28"/>
      <c r="FV304" s="28"/>
      <c r="FW304" s="28"/>
      <c r="FX304" s="28"/>
      <c r="FY304" s="28"/>
      <c r="FZ304" s="28"/>
      <c r="GA304" s="28"/>
      <c r="GB304" s="28"/>
      <c r="GC304" s="28"/>
      <c r="GD304" s="28"/>
      <c r="GE304" s="28"/>
      <c r="GF304" s="28"/>
      <c r="GG304" s="28"/>
      <c r="GH304" s="28"/>
      <c r="GI304" s="28"/>
      <c r="GJ304" s="28"/>
      <c r="GK304" s="28"/>
      <c r="GL304" s="28"/>
      <c r="GM304" s="28"/>
      <c r="GN304" s="28"/>
      <c r="GO304" s="28"/>
      <c r="GP304" s="28"/>
      <c r="GQ304" s="28"/>
      <c r="GR304" s="28"/>
      <c r="GS304" s="28"/>
      <c r="GT304" s="28"/>
      <c r="GU304" s="28"/>
      <c r="GV304" s="28"/>
      <c r="GW304" s="28"/>
      <c r="GX304" s="28"/>
      <c r="GY304" s="28"/>
      <c r="GZ304" s="28"/>
      <c r="HA304" s="28"/>
      <c r="HB304" s="28"/>
      <c r="HC304" s="28"/>
      <c r="HD304" s="28"/>
      <c r="HE304" s="28"/>
      <c r="HF304" s="28"/>
      <c r="HG304" s="28"/>
      <c r="HH304" s="28"/>
      <c r="HI304" s="28"/>
      <c r="HJ304" s="28"/>
      <c r="HK304" s="28"/>
      <c r="HL304" s="28"/>
      <c r="HM304" s="28"/>
      <c r="HN304" s="28"/>
      <c r="HO304" s="28"/>
      <c r="HP304" s="28"/>
      <c r="HQ304" s="28"/>
      <c r="HR304" s="28"/>
      <c r="HS304" s="28"/>
      <c r="HT304" s="28"/>
      <c r="HU304" s="28"/>
      <c r="HV304" s="28"/>
      <c r="HW304" s="28"/>
      <c r="HX304" s="28"/>
      <c r="HY304" s="28"/>
      <c r="HZ304" s="28"/>
      <c r="IA304" s="28"/>
      <c r="IB304" s="28"/>
      <c r="IC304" s="28"/>
      <c r="ID304" s="28"/>
      <c r="IE304" s="28"/>
      <c r="IF304" s="28"/>
      <c r="IG304" s="28"/>
      <c r="IH304" s="28"/>
      <c r="II304" s="28"/>
      <c r="IJ304" s="28"/>
      <c r="IK304" s="28"/>
      <c r="IL304" s="28"/>
      <c r="IM304" s="28"/>
      <c r="IN304" s="28"/>
      <c r="IO304" s="28"/>
      <c r="IP304" s="28"/>
      <c r="IQ304" s="28"/>
      <c r="IR304" s="28"/>
      <c r="IS304" s="28"/>
      <c r="IT304" s="28"/>
      <c r="IU304" s="28"/>
      <c r="IV304" s="28"/>
      <c r="IW304" s="28"/>
      <c r="IX304" s="28"/>
      <c r="IY304" s="28"/>
      <c r="IZ304" s="28"/>
      <c r="JA304" s="28"/>
      <c r="JB304" s="28"/>
      <c r="JC304" s="28"/>
      <c r="JD304" s="28"/>
      <c r="JE304" s="28"/>
      <c r="JF304" s="28"/>
      <c r="JG304" s="28"/>
      <c r="JH304" s="28"/>
      <c r="JI304" s="28"/>
      <c r="JJ304" s="28"/>
      <c r="JK304" s="28"/>
      <c r="JL304" s="28"/>
      <c r="JM304" s="28"/>
      <c r="JN304" s="28"/>
      <c r="JO304" s="28"/>
      <c r="JP304" s="28"/>
      <c r="JQ304" s="28"/>
      <c r="JR304" s="28"/>
      <c r="JS304" s="28"/>
      <c r="JT304" s="28"/>
      <c r="JU304" s="28"/>
      <c r="JV304" s="28"/>
      <c r="JW304" s="28"/>
      <c r="JX304" s="28"/>
      <c r="JY304" s="28"/>
      <c r="JZ304" s="28"/>
      <c r="KA304" s="28"/>
      <c r="KB304" s="28"/>
      <c r="KC304" s="28"/>
      <c r="KD304" s="28"/>
      <c r="KE304" s="28"/>
      <c r="KF304" s="28"/>
      <c r="KG304" s="28"/>
      <c r="KH304" s="28"/>
      <c r="KI304" s="28"/>
      <c r="KJ304" s="28"/>
      <c r="KK304" s="28"/>
      <c r="KL304" s="28"/>
      <c r="KM304" s="28"/>
      <c r="KN304" s="28"/>
      <c r="KO304" s="28"/>
      <c r="KP304" s="28"/>
      <c r="KQ304" s="28"/>
      <c r="KR304" s="28"/>
      <c r="KS304" s="28"/>
      <c r="KT304" s="28"/>
      <c r="KU304" s="28"/>
      <c r="KV304" s="28"/>
      <c r="KW304" s="28"/>
      <c r="KX304" s="28"/>
      <c r="KY304" s="28"/>
      <c r="KZ304" s="28"/>
      <c r="LA304" s="28"/>
      <c r="LB304" s="28"/>
      <c r="LC304" s="28"/>
      <c r="LD304" s="28"/>
      <c r="LE304" s="28"/>
      <c r="LF304" s="28"/>
      <c r="LG304" s="28"/>
      <c r="LH304" s="28"/>
      <c r="LI304" s="28"/>
      <c r="LJ304" s="28"/>
      <c r="LK304" s="28"/>
      <c r="LL304" s="28"/>
      <c r="LM304" s="28"/>
      <c r="LN304" s="28"/>
      <c r="LO304" s="28"/>
      <c r="LP304" s="28"/>
      <c r="LQ304" s="28"/>
      <c r="LR304" s="28"/>
      <c r="LS304" s="28"/>
      <c r="LT304" s="28"/>
      <c r="LU304" s="28"/>
      <c r="LV304" s="28"/>
      <c r="LW304" s="28"/>
      <c r="LX304" s="28"/>
      <c r="LY304" s="28"/>
      <c r="LZ304" s="28"/>
      <c r="MA304" s="28"/>
      <c r="MB304" s="28"/>
      <c r="MC304" s="28"/>
      <c r="MD304" s="28"/>
      <c r="ME304" s="28"/>
      <c r="MF304" s="28"/>
      <c r="MG304" s="28"/>
      <c r="MH304" s="28"/>
      <c r="MI304" s="28"/>
      <c r="MJ304" s="28"/>
      <c r="MK304" s="28"/>
      <c r="ML304" s="28"/>
      <c r="MM304" s="28"/>
      <c r="MN304" s="28"/>
      <c r="MO304" s="28"/>
      <c r="MP304" s="28"/>
      <c r="MQ304" s="28"/>
      <c r="MR304" s="28"/>
      <c r="MS304" s="28"/>
      <c r="MT304" s="28"/>
      <c r="MU304" s="28"/>
      <c r="MV304" s="28"/>
      <c r="MW304" s="28"/>
      <c r="MX304" s="28"/>
      <c r="MY304" s="28"/>
      <c r="MZ304" s="28"/>
      <c r="NA304" s="28"/>
      <c r="NB304" s="28"/>
      <c r="NC304" s="28"/>
      <c r="ND304" s="28"/>
      <c r="NE304" s="28"/>
      <c r="NF304" s="28"/>
      <c r="NG304" s="28"/>
      <c r="NH304" s="28"/>
      <c r="NI304" s="28"/>
      <c r="NJ304" s="28"/>
      <c r="NK304" s="28"/>
      <c r="NL304" s="28"/>
      <c r="NM304" s="28"/>
      <c r="NN304" s="28"/>
      <c r="NO304" s="28"/>
      <c r="NP304" s="28"/>
      <c r="NQ304" s="28"/>
      <c r="NR304" s="28"/>
      <c r="NS304" s="28"/>
      <c r="NT304" s="28"/>
      <c r="NU304" s="28"/>
      <c r="NV304" s="28"/>
      <c r="NW304" s="28"/>
      <c r="NX304" s="28"/>
      <c r="NY304" s="28"/>
      <c r="NZ304" s="28"/>
      <c r="OA304" s="28"/>
      <c r="OB304" s="28"/>
      <c r="OC304" s="28"/>
      <c r="OD304" s="28"/>
      <c r="OE304" s="28"/>
      <c r="OF304" s="28"/>
      <c r="OG304" s="28"/>
      <c r="OH304" s="28"/>
      <c r="OI304" s="28"/>
      <c r="OJ304" s="28"/>
      <c r="OK304" s="28"/>
      <c r="OL304" s="28"/>
      <c r="OM304" s="28"/>
      <c r="ON304" s="28"/>
      <c r="OO304" s="28"/>
      <c r="OP304" s="28"/>
      <c r="OQ304" s="28"/>
      <c r="OR304" s="28"/>
      <c r="OS304" s="28"/>
      <c r="OT304" s="28"/>
      <c r="OU304" s="28"/>
      <c r="OV304" s="28"/>
      <c r="OW304" s="28"/>
      <c r="OX304" s="28"/>
      <c r="OY304" s="28"/>
      <c r="OZ304" s="28"/>
      <c r="PA304" s="28"/>
      <c r="PB304" s="28"/>
      <c r="PC304" s="28"/>
      <c r="PD304" s="28"/>
      <c r="PE304" s="28"/>
      <c r="PF304" s="28"/>
      <c r="PG304" s="28"/>
      <c r="PH304" s="28"/>
      <c r="PI304" s="28"/>
      <c r="PJ304" s="28"/>
      <c r="PK304" s="28"/>
      <c r="PL304" s="28"/>
      <c r="PM304" s="28"/>
      <c r="PN304" s="28"/>
      <c r="PO304" s="28"/>
      <c r="PP304" s="28"/>
      <c r="PQ304" s="28"/>
      <c r="PR304" s="28"/>
      <c r="PS304" s="28"/>
      <c r="PT304" s="28"/>
      <c r="PU304" s="28"/>
      <c r="PV304" s="28"/>
      <c r="PW304" s="28"/>
      <c r="PX304" s="28"/>
      <c r="PY304" s="28"/>
      <c r="PZ304" s="28"/>
      <c r="QA304" s="28"/>
      <c r="QB304" s="28"/>
      <c r="QC304" s="28"/>
      <c r="QD304" s="28"/>
      <c r="QE304" s="28"/>
      <c r="QF304" s="28"/>
      <c r="QG304" s="28"/>
      <c r="QH304" s="28"/>
      <c r="QI304" s="28"/>
      <c r="QJ304" s="28"/>
      <c r="QK304" s="28"/>
      <c r="QL304" s="28"/>
      <c r="QM304" s="28"/>
      <c r="QN304" s="28"/>
      <c r="QO304" s="28"/>
      <c r="QP304" s="28"/>
      <c r="QQ304" s="28"/>
      <c r="QR304" s="28"/>
      <c r="QS304" s="28"/>
      <c r="QT304" s="28"/>
      <c r="QU304" s="28"/>
      <c r="QV304" s="28"/>
      <c r="QW304" s="28"/>
      <c r="QX304" s="28"/>
      <c r="QY304" s="28"/>
      <c r="QZ304" s="28"/>
      <c r="RA304" s="28"/>
      <c r="RB304" s="28"/>
      <c r="RC304" s="28"/>
      <c r="RD304" s="28"/>
      <c r="RE304" s="28"/>
      <c r="RF304" s="28"/>
      <c r="RG304" s="28"/>
      <c r="RH304" s="28"/>
      <c r="RI304" s="28"/>
      <c r="RJ304" s="28"/>
      <c r="RK304" s="28"/>
      <c r="RL304" s="28"/>
      <c r="RM304" s="28"/>
      <c r="RN304" s="28"/>
      <c r="RO304" s="28"/>
      <c r="RP304" s="28"/>
      <c r="RQ304" s="28"/>
      <c r="RR304" s="28"/>
      <c r="RS304" s="28"/>
      <c r="RT304" s="28"/>
      <c r="RU304" s="28"/>
      <c r="RV304" s="28"/>
      <c r="RW304" s="28"/>
      <c r="RX304" s="28"/>
      <c r="RY304" s="28"/>
      <c r="RZ304" s="28"/>
      <c r="SA304" s="28"/>
      <c r="SB304" s="28"/>
      <c r="SC304" s="28"/>
      <c r="SD304" s="28"/>
      <c r="SE304" s="28"/>
      <c r="SF304" s="28"/>
      <c r="SG304" s="28"/>
      <c r="SH304" s="28"/>
      <c r="SI304" s="28"/>
      <c r="SJ304" s="28"/>
      <c r="SK304" s="28"/>
      <c r="SL304" s="28"/>
      <c r="SM304" s="28"/>
      <c r="SN304" s="28"/>
      <c r="SO304" s="28"/>
      <c r="SP304" s="28"/>
      <c r="SQ304" s="28"/>
      <c r="SR304" s="28"/>
      <c r="SS304" s="28"/>
      <c r="ST304" s="28"/>
      <c r="SU304" s="28"/>
      <c r="SV304" s="28"/>
      <c r="SW304" s="28"/>
      <c r="SX304" s="28"/>
      <c r="SY304" s="28"/>
      <c r="SZ304" s="28"/>
      <c r="TA304" s="28"/>
      <c r="TB304" s="28"/>
      <c r="TC304" s="28"/>
      <c r="TD304" s="28"/>
      <c r="TE304" s="28"/>
      <c r="TF304" s="28"/>
      <c r="TG304" s="28"/>
      <c r="TH304" s="28"/>
      <c r="TI304" s="28"/>
      <c r="TJ304" s="28"/>
      <c r="TK304" s="28"/>
      <c r="TL304" s="28"/>
      <c r="TM304" s="28"/>
      <c r="TN304" s="28"/>
      <c r="TO304" s="28"/>
      <c r="TP304" s="28"/>
      <c r="TQ304" s="28"/>
      <c r="TR304" s="28"/>
      <c r="TS304" s="28"/>
      <c r="TT304" s="28"/>
      <c r="TU304" s="28"/>
      <c r="TV304" s="28"/>
      <c r="TW304" s="28"/>
      <c r="TX304" s="28"/>
      <c r="TY304" s="28"/>
      <c r="TZ304" s="28"/>
      <c r="UA304" s="28"/>
      <c r="UB304" s="28"/>
      <c r="UC304" s="28"/>
      <c r="UD304" s="28"/>
      <c r="UE304" s="28"/>
      <c r="UF304" s="28"/>
      <c r="UG304" s="28"/>
      <c r="UH304" s="28"/>
      <c r="UI304" s="28"/>
      <c r="UJ304" s="28"/>
      <c r="UK304" s="28"/>
      <c r="UL304" s="28"/>
      <c r="UM304" s="28"/>
      <c r="UN304" s="28"/>
      <c r="UO304" s="28"/>
      <c r="UP304" s="28"/>
      <c r="UQ304" s="28"/>
      <c r="UR304" s="28"/>
      <c r="US304" s="28"/>
      <c r="UT304" s="28"/>
      <c r="UU304" s="28"/>
      <c r="UV304" s="28"/>
      <c r="UW304" s="28"/>
      <c r="UX304" s="28"/>
      <c r="UY304" s="28"/>
      <c r="UZ304" s="28"/>
      <c r="VA304" s="28"/>
      <c r="VB304" s="28"/>
      <c r="VC304" s="28"/>
      <c r="VD304" s="28"/>
      <c r="VE304" s="28"/>
      <c r="VF304" s="28"/>
      <c r="VG304" s="28"/>
      <c r="VH304" s="28"/>
      <c r="VI304" s="28"/>
      <c r="VJ304" s="28"/>
      <c r="VK304" s="28"/>
      <c r="VL304" s="28"/>
      <c r="VM304" s="28"/>
      <c r="VN304" s="28"/>
      <c r="VO304" s="28"/>
      <c r="VP304" s="28"/>
      <c r="VQ304" s="28"/>
      <c r="VR304" s="28"/>
      <c r="VS304" s="28"/>
      <c r="VT304" s="28"/>
      <c r="VU304" s="28"/>
      <c r="VV304" s="28"/>
      <c r="VW304" s="28"/>
      <c r="VX304" s="28"/>
      <c r="VY304" s="28"/>
      <c r="VZ304" s="28"/>
      <c r="WA304" s="28"/>
      <c r="WB304" s="28"/>
      <c r="WC304" s="28"/>
      <c r="WD304" s="28"/>
      <c r="WE304" s="28"/>
      <c r="WF304" s="28"/>
      <c r="WG304" s="28"/>
      <c r="WH304" s="28"/>
      <c r="WI304" s="28"/>
      <c r="WJ304" s="28"/>
      <c r="WK304" s="28"/>
      <c r="WL304" s="28"/>
      <c r="WM304" s="28"/>
      <c r="WN304" s="28"/>
      <c r="WO304" s="28"/>
      <c r="WP304" s="28"/>
      <c r="WQ304" s="28"/>
      <c r="WR304" s="28"/>
      <c r="WS304" s="28"/>
      <c r="WT304" s="28"/>
      <c r="WU304" s="28"/>
      <c r="WV304" s="28"/>
      <c r="WW304" s="28"/>
      <c r="WX304" s="28"/>
      <c r="WY304" s="28"/>
      <c r="WZ304" s="28"/>
      <c r="XA304" s="28"/>
      <c r="XB304" s="28"/>
      <c r="XC304" s="28"/>
      <c r="XD304" s="28"/>
      <c r="XE304" s="28"/>
      <c r="XF304" s="28"/>
      <c r="XG304" s="28"/>
      <c r="XH304" s="28"/>
      <c r="XI304" s="28"/>
      <c r="XJ304" s="28"/>
      <c r="XK304" s="28"/>
      <c r="XL304" s="28"/>
      <c r="XM304" s="28"/>
      <c r="XN304" s="28"/>
      <c r="XO304" s="28"/>
      <c r="XP304" s="28"/>
      <c r="XQ304" s="28"/>
      <c r="XR304" s="28"/>
      <c r="XS304" s="28"/>
      <c r="XT304" s="28"/>
      <c r="XU304" s="28"/>
      <c r="XV304" s="28"/>
      <c r="XW304" s="28"/>
      <c r="XX304" s="28"/>
      <c r="XY304" s="28"/>
      <c r="XZ304" s="28"/>
      <c r="YA304" s="28"/>
      <c r="YB304" s="28"/>
      <c r="YC304" s="28"/>
      <c r="YD304" s="28"/>
      <c r="YE304" s="28"/>
      <c r="YF304" s="28"/>
      <c r="YG304" s="28"/>
      <c r="YH304" s="28"/>
      <c r="YI304" s="28"/>
      <c r="YJ304" s="28"/>
      <c r="YK304" s="28"/>
      <c r="YL304" s="28"/>
      <c r="YM304" s="28"/>
      <c r="YN304" s="28"/>
      <c r="YO304" s="28"/>
      <c r="YP304" s="28"/>
      <c r="YQ304" s="28"/>
      <c r="YR304" s="28"/>
      <c r="YS304" s="28"/>
      <c r="YT304" s="28"/>
      <c r="YU304" s="28"/>
      <c r="YV304" s="28"/>
      <c r="YW304" s="28"/>
      <c r="YX304" s="28"/>
      <c r="YY304" s="28"/>
      <c r="YZ304" s="28"/>
      <c r="ZA304" s="28"/>
      <c r="ZB304" s="28"/>
      <c r="ZC304" s="28"/>
      <c r="ZD304" s="28"/>
      <c r="ZE304" s="28"/>
      <c r="ZF304" s="28"/>
      <c r="ZG304" s="28"/>
      <c r="ZH304" s="28"/>
      <c r="ZI304" s="28"/>
      <c r="ZJ304" s="28"/>
      <c r="ZK304" s="28"/>
      <c r="ZL304" s="28"/>
      <c r="ZM304" s="28"/>
      <c r="ZN304" s="28"/>
      <c r="ZO304" s="28"/>
      <c r="ZP304" s="28"/>
      <c r="ZQ304" s="28"/>
      <c r="ZR304" s="28"/>
      <c r="ZS304" s="28"/>
      <c r="ZT304" s="28"/>
      <c r="ZU304" s="28"/>
      <c r="ZV304" s="28"/>
      <c r="ZW304" s="28"/>
      <c r="ZX304" s="28"/>
      <c r="ZY304" s="28"/>
      <c r="ZZ304" s="28"/>
      <c r="AAA304" s="28"/>
      <c r="AAB304" s="28"/>
      <c r="AAC304" s="28"/>
      <c r="AAD304" s="28"/>
      <c r="AAE304" s="28"/>
      <c r="AAF304" s="28"/>
      <c r="AAG304" s="28"/>
      <c r="AAH304" s="28"/>
      <c r="AAI304" s="28"/>
      <c r="AAJ304" s="28"/>
      <c r="AAK304" s="28"/>
      <c r="AAL304" s="28"/>
      <c r="AAM304" s="28"/>
      <c r="AAN304" s="28"/>
      <c r="AAO304" s="28"/>
      <c r="AAP304" s="28"/>
      <c r="AAQ304" s="28"/>
      <c r="AAR304" s="28"/>
      <c r="AAS304" s="28"/>
      <c r="AAT304" s="28"/>
      <c r="AAU304" s="28"/>
      <c r="AAV304" s="28"/>
      <c r="AAW304" s="28"/>
      <c r="AAX304" s="28"/>
      <c r="AAY304" s="28"/>
      <c r="AAZ304" s="28"/>
      <c r="ABA304" s="28"/>
      <c r="ABB304" s="28"/>
      <c r="ABC304" s="28"/>
      <c r="ABD304" s="28"/>
      <c r="ABE304" s="28"/>
      <c r="ABF304" s="28"/>
      <c r="ABG304" s="28"/>
      <c r="ABH304" s="28"/>
      <c r="ABI304" s="28"/>
      <c r="ABJ304" s="28"/>
      <c r="ABK304" s="28"/>
      <c r="ABL304" s="28"/>
      <c r="ABM304" s="28"/>
      <c r="ABN304" s="28"/>
      <c r="ABO304" s="28"/>
      <c r="ABP304" s="28"/>
      <c r="ABQ304" s="28"/>
      <c r="ABR304" s="28"/>
      <c r="ABS304" s="28"/>
      <c r="ABT304" s="28"/>
      <c r="ABU304" s="28"/>
      <c r="ABV304" s="28"/>
      <c r="ABW304" s="28"/>
      <c r="ABX304" s="28"/>
      <c r="ABY304" s="28"/>
      <c r="ABZ304" s="28"/>
      <c r="ACA304" s="28"/>
      <c r="ACB304" s="28"/>
      <c r="ACC304" s="28"/>
      <c r="ACD304" s="28"/>
      <c r="ACE304" s="28"/>
      <c r="ACF304" s="28"/>
      <c r="ACG304" s="28"/>
      <c r="ACH304" s="28"/>
      <c r="ACI304" s="28"/>
      <c r="ACJ304" s="28"/>
      <c r="ACK304" s="28"/>
      <c r="ACL304" s="28"/>
      <c r="ACM304" s="28"/>
      <c r="ACN304" s="28"/>
      <c r="ACO304" s="28"/>
      <c r="ACP304" s="28"/>
      <c r="ACQ304" s="28"/>
      <c r="ACR304" s="28"/>
      <c r="ACS304" s="28"/>
      <c r="ACT304" s="28"/>
      <c r="ACU304" s="28"/>
      <c r="ACV304" s="28"/>
      <c r="ACW304" s="28"/>
      <c r="ACX304" s="28"/>
      <c r="ACY304" s="28"/>
      <c r="ACZ304" s="28"/>
      <c r="ADA304" s="28"/>
      <c r="ADB304" s="28"/>
      <c r="ADC304" s="28"/>
      <c r="ADD304" s="28"/>
      <c r="ADE304" s="28"/>
      <c r="ADF304" s="28"/>
      <c r="ADG304" s="28"/>
      <c r="ADH304" s="28"/>
      <c r="ADI304" s="28"/>
      <c r="ADJ304" s="28"/>
      <c r="ADK304" s="28"/>
      <c r="ADL304" s="28"/>
      <c r="ADM304" s="28"/>
      <c r="ADN304" s="28"/>
      <c r="ADO304" s="28"/>
      <c r="ADP304" s="28"/>
      <c r="ADQ304" s="28"/>
      <c r="ADR304" s="28"/>
      <c r="ADS304" s="28"/>
      <c r="ADT304" s="28"/>
      <c r="ADU304" s="28"/>
      <c r="ADV304" s="28"/>
      <c r="ADW304" s="28"/>
      <c r="ADX304" s="28"/>
      <c r="ADY304" s="28"/>
      <c r="ADZ304" s="28"/>
      <c r="AEA304" s="28"/>
      <c r="AEB304" s="28"/>
      <c r="AEC304" s="28"/>
      <c r="AED304" s="28"/>
      <c r="AEE304" s="28"/>
      <c r="AEF304" s="28"/>
      <c r="AEG304" s="28"/>
      <c r="AEH304" s="28"/>
      <c r="AEI304" s="28"/>
      <c r="AEJ304" s="28"/>
      <c r="AEK304" s="28"/>
      <c r="AEL304" s="28"/>
      <c r="AEM304" s="28"/>
      <c r="AEN304" s="28"/>
      <c r="AEO304" s="28"/>
      <c r="AEP304" s="28"/>
      <c r="AEQ304" s="28"/>
      <c r="AER304" s="28"/>
      <c r="AES304" s="28"/>
      <c r="AET304" s="28"/>
      <c r="AEU304" s="28"/>
      <c r="AEV304" s="28"/>
      <c r="AEW304" s="28"/>
      <c r="AEX304" s="28"/>
      <c r="AEY304" s="28"/>
      <c r="AEZ304" s="28"/>
      <c r="AFA304" s="28"/>
      <c r="AFB304" s="28"/>
      <c r="AFC304" s="28"/>
      <c r="AFD304" s="28"/>
      <c r="AFE304" s="28"/>
      <c r="AFF304" s="28"/>
      <c r="AFG304" s="28"/>
      <c r="AFH304" s="28"/>
      <c r="AFI304" s="28"/>
      <c r="AFJ304" s="28"/>
      <c r="AFK304" s="28"/>
      <c r="AFL304" s="28"/>
      <c r="AFM304" s="28"/>
      <c r="AFN304" s="28"/>
      <c r="AFO304" s="28"/>
    </row>
    <row r="305" spans="1:847" s="28" customFormat="1" ht="31.05" customHeight="1">
      <c r="A305" s="450"/>
      <c r="B305" s="35"/>
      <c r="C305" s="474" t="s">
        <v>361</v>
      </c>
      <c r="D305" s="350"/>
      <c r="E305" s="452" t="b">
        <v>0</v>
      </c>
      <c r="F305" s="453">
        <f t="shared" si="115"/>
        <v>0</v>
      </c>
      <c r="G305" s="453">
        <f t="shared" si="116"/>
        <v>0</v>
      </c>
      <c r="H305" s="354" t="s">
        <v>453</v>
      </c>
      <c r="I305" s="542">
        <v>100</v>
      </c>
      <c r="J305" s="455" t="s">
        <v>334</v>
      </c>
      <c r="K305" s="456">
        <f t="shared" si="111"/>
        <v>0</v>
      </c>
      <c r="L305" s="422" t="str">
        <f t="shared" si="112"/>
        <v/>
      </c>
      <c r="M305" s="308">
        <v>72.64</v>
      </c>
      <c r="N305" s="308" t="s">
        <v>138</v>
      </c>
      <c r="O305" s="308">
        <f>G305*0.0127*M305</f>
        <v>0</v>
      </c>
      <c r="P305" s="250" t="s">
        <v>147</v>
      </c>
      <c r="Q305" s="259">
        <v>74.02</v>
      </c>
      <c r="R305" s="259" t="s">
        <v>138</v>
      </c>
      <c r="S305" s="259">
        <f>G305*0.0127*Q305</f>
        <v>0</v>
      </c>
      <c r="T305" s="260" t="s">
        <v>374</v>
      </c>
      <c r="U305" s="259">
        <v>70.97</v>
      </c>
      <c r="V305" s="259" t="s">
        <v>138</v>
      </c>
      <c r="W305" s="259">
        <f>G305*0.0127*U305</f>
        <v>0</v>
      </c>
      <c r="X305" s="260" t="s">
        <v>375</v>
      </c>
      <c r="Y305" s="246">
        <f t="shared" si="113"/>
        <v>0</v>
      </c>
      <c r="Z305" s="246"/>
      <c r="AA305" s="246">
        <f t="shared" si="114"/>
        <v>0</v>
      </c>
    </row>
    <row r="306" spans="1:847" s="6" customFormat="1" ht="31.05" customHeight="1">
      <c r="A306" s="457"/>
      <c r="B306" s="44"/>
      <c r="C306" s="500" t="s">
        <v>428</v>
      </c>
      <c r="D306" s="349"/>
      <c r="E306" s="473" t="b">
        <v>0</v>
      </c>
      <c r="F306" s="461">
        <f t="shared" si="115"/>
        <v>0</v>
      </c>
      <c r="G306" s="461">
        <f t="shared" si="116"/>
        <v>0</v>
      </c>
      <c r="H306" s="44" t="s">
        <v>453</v>
      </c>
      <c r="I306" s="542">
        <v>100</v>
      </c>
      <c r="J306" s="502" t="s">
        <v>334</v>
      </c>
      <c r="K306" s="463">
        <f t="shared" si="111"/>
        <v>0</v>
      </c>
      <c r="L306" s="464" t="str">
        <f t="shared" si="112"/>
        <v/>
      </c>
      <c r="M306" s="337">
        <v>72.64</v>
      </c>
      <c r="N306" s="256" t="s">
        <v>138</v>
      </c>
      <c r="O306" s="256">
        <f>G306*0.0127*M306</f>
        <v>0</v>
      </c>
      <c r="P306" s="277" t="s">
        <v>147</v>
      </c>
      <c r="Q306" s="259">
        <v>74.02</v>
      </c>
      <c r="R306" s="259" t="s">
        <v>138</v>
      </c>
      <c r="S306" s="259">
        <f>G306*0.0127*Q306</f>
        <v>0</v>
      </c>
      <c r="T306" s="260" t="s">
        <v>374</v>
      </c>
      <c r="U306" s="259">
        <v>70.97</v>
      </c>
      <c r="V306" s="259" t="s">
        <v>138</v>
      </c>
      <c r="W306" s="259">
        <f>G306*0.0127*U306</f>
        <v>0</v>
      </c>
      <c r="X306" s="260" t="s">
        <v>375</v>
      </c>
      <c r="Y306" s="246">
        <f t="shared" si="113"/>
        <v>0</v>
      </c>
      <c r="Z306" s="256">
        <f>G306*0.0127*434*0.5*3.67</f>
        <v>0</v>
      </c>
      <c r="AA306" s="256">
        <f t="shared" si="114"/>
        <v>0</v>
      </c>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c r="EV306" s="28"/>
      <c r="EW306" s="28"/>
      <c r="EX306" s="28"/>
      <c r="EY306" s="28"/>
      <c r="EZ306" s="28"/>
      <c r="FA306" s="28"/>
      <c r="FB306" s="28"/>
      <c r="FC306" s="28"/>
      <c r="FD306" s="28"/>
      <c r="FE306" s="28"/>
      <c r="FF306" s="28"/>
      <c r="FG306" s="28"/>
      <c r="FH306" s="28"/>
      <c r="FI306" s="28"/>
      <c r="FJ306" s="28"/>
      <c r="FK306" s="28"/>
      <c r="FL306" s="28"/>
      <c r="FM306" s="28"/>
      <c r="FN306" s="28"/>
      <c r="FO306" s="28"/>
      <c r="FP306" s="28"/>
      <c r="FQ306" s="28"/>
      <c r="FR306" s="28"/>
      <c r="FS306" s="28"/>
      <c r="FT306" s="28"/>
      <c r="FU306" s="28"/>
      <c r="FV306" s="28"/>
      <c r="FW306" s="28"/>
      <c r="FX306" s="28"/>
      <c r="FY306" s="28"/>
      <c r="FZ306" s="28"/>
      <c r="GA306" s="28"/>
      <c r="GB306" s="28"/>
      <c r="GC306" s="28"/>
      <c r="GD306" s="28"/>
      <c r="GE306" s="28"/>
      <c r="GF306" s="28"/>
      <c r="GG306" s="28"/>
      <c r="GH306" s="28"/>
      <c r="GI306" s="28"/>
      <c r="GJ306" s="28"/>
      <c r="GK306" s="28"/>
      <c r="GL306" s="28"/>
      <c r="GM306" s="28"/>
      <c r="GN306" s="28"/>
      <c r="GO306" s="28"/>
      <c r="GP306" s="28"/>
      <c r="GQ306" s="28"/>
      <c r="GR306" s="28"/>
      <c r="GS306" s="28"/>
      <c r="GT306" s="28"/>
      <c r="GU306" s="28"/>
      <c r="GV306" s="28"/>
      <c r="GW306" s="28"/>
      <c r="GX306" s="28"/>
      <c r="GY306" s="28"/>
      <c r="GZ306" s="28"/>
      <c r="HA306" s="28"/>
      <c r="HB306" s="28"/>
      <c r="HC306" s="28"/>
      <c r="HD306" s="28"/>
      <c r="HE306" s="28"/>
      <c r="HF306" s="28"/>
      <c r="HG306" s="28"/>
      <c r="HH306" s="28"/>
      <c r="HI306" s="28"/>
      <c r="HJ306" s="28"/>
      <c r="HK306" s="28"/>
      <c r="HL306" s="28"/>
      <c r="HM306" s="28"/>
      <c r="HN306" s="28"/>
      <c r="HO306" s="28"/>
      <c r="HP306" s="28"/>
      <c r="HQ306" s="28"/>
      <c r="HR306" s="28"/>
      <c r="HS306" s="28"/>
      <c r="HT306" s="28"/>
      <c r="HU306" s="28"/>
      <c r="HV306" s="28"/>
      <c r="HW306" s="28"/>
      <c r="HX306" s="28"/>
      <c r="HY306" s="28"/>
      <c r="HZ306" s="28"/>
      <c r="IA306" s="28"/>
      <c r="IB306" s="28"/>
      <c r="IC306" s="28"/>
      <c r="ID306" s="28"/>
      <c r="IE306" s="28"/>
      <c r="IF306" s="28"/>
      <c r="IG306" s="28"/>
      <c r="IH306" s="28"/>
      <c r="II306" s="28"/>
      <c r="IJ306" s="28"/>
      <c r="IK306" s="28"/>
      <c r="IL306" s="28"/>
      <c r="IM306" s="28"/>
      <c r="IN306" s="28"/>
      <c r="IO306" s="28"/>
      <c r="IP306" s="28"/>
      <c r="IQ306" s="28"/>
      <c r="IR306" s="28"/>
      <c r="IS306" s="28"/>
      <c r="IT306" s="28"/>
      <c r="IU306" s="28"/>
      <c r="IV306" s="28"/>
      <c r="IW306" s="28"/>
      <c r="IX306" s="28"/>
      <c r="IY306" s="28"/>
      <c r="IZ306" s="28"/>
      <c r="JA306" s="28"/>
      <c r="JB306" s="28"/>
      <c r="JC306" s="28"/>
      <c r="JD306" s="28"/>
      <c r="JE306" s="28"/>
      <c r="JF306" s="28"/>
      <c r="JG306" s="28"/>
      <c r="JH306" s="28"/>
      <c r="JI306" s="28"/>
      <c r="JJ306" s="28"/>
      <c r="JK306" s="28"/>
      <c r="JL306" s="28"/>
      <c r="JM306" s="28"/>
      <c r="JN306" s="28"/>
      <c r="JO306" s="28"/>
      <c r="JP306" s="28"/>
      <c r="JQ306" s="28"/>
      <c r="JR306" s="28"/>
      <c r="JS306" s="28"/>
      <c r="JT306" s="28"/>
      <c r="JU306" s="28"/>
      <c r="JV306" s="28"/>
      <c r="JW306" s="28"/>
      <c r="JX306" s="28"/>
      <c r="JY306" s="28"/>
      <c r="JZ306" s="28"/>
      <c r="KA306" s="28"/>
      <c r="KB306" s="28"/>
      <c r="KC306" s="28"/>
      <c r="KD306" s="28"/>
      <c r="KE306" s="28"/>
      <c r="KF306" s="28"/>
      <c r="KG306" s="28"/>
      <c r="KH306" s="28"/>
      <c r="KI306" s="28"/>
      <c r="KJ306" s="28"/>
      <c r="KK306" s="28"/>
      <c r="KL306" s="28"/>
      <c r="KM306" s="28"/>
      <c r="KN306" s="28"/>
      <c r="KO306" s="28"/>
      <c r="KP306" s="28"/>
      <c r="KQ306" s="28"/>
      <c r="KR306" s="28"/>
      <c r="KS306" s="28"/>
      <c r="KT306" s="28"/>
      <c r="KU306" s="28"/>
      <c r="KV306" s="28"/>
      <c r="KW306" s="28"/>
      <c r="KX306" s="28"/>
      <c r="KY306" s="28"/>
      <c r="KZ306" s="28"/>
      <c r="LA306" s="28"/>
      <c r="LB306" s="28"/>
      <c r="LC306" s="28"/>
      <c r="LD306" s="28"/>
      <c r="LE306" s="28"/>
      <c r="LF306" s="28"/>
      <c r="LG306" s="28"/>
      <c r="LH306" s="28"/>
      <c r="LI306" s="28"/>
      <c r="LJ306" s="28"/>
      <c r="LK306" s="28"/>
      <c r="LL306" s="28"/>
      <c r="LM306" s="28"/>
      <c r="LN306" s="28"/>
      <c r="LO306" s="28"/>
      <c r="LP306" s="28"/>
      <c r="LQ306" s="28"/>
      <c r="LR306" s="28"/>
      <c r="LS306" s="28"/>
      <c r="LT306" s="28"/>
      <c r="LU306" s="28"/>
      <c r="LV306" s="28"/>
      <c r="LW306" s="28"/>
      <c r="LX306" s="28"/>
      <c r="LY306" s="28"/>
      <c r="LZ306" s="28"/>
      <c r="MA306" s="28"/>
      <c r="MB306" s="28"/>
      <c r="MC306" s="28"/>
      <c r="MD306" s="28"/>
      <c r="ME306" s="28"/>
      <c r="MF306" s="28"/>
      <c r="MG306" s="28"/>
      <c r="MH306" s="28"/>
      <c r="MI306" s="28"/>
      <c r="MJ306" s="28"/>
      <c r="MK306" s="28"/>
      <c r="ML306" s="28"/>
      <c r="MM306" s="28"/>
      <c r="MN306" s="28"/>
      <c r="MO306" s="28"/>
      <c r="MP306" s="28"/>
      <c r="MQ306" s="28"/>
      <c r="MR306" s="28"/>
      <c r="MS306" s="28"/>
      <c r="MT306" s="28"/>
      <c r="MU306" s="28"/>
      <c r="MV306" s="28"/>
      <c r="MW306" s="28"/>
      <c r="MX306" s="28"/>
      <c r="MY306" s="28"/>
      <c r="MZ306" s="28"/>
      <c r="NA306" s="28"/>
      <c r="NB306" s="28"/>
      <c r="NC306" s="28"/>
      <c r="ND306" s="28"/>
      <c r="NE306" s="28"/>
      <c r="NF306" s="28"/>
      <c r="NG306" s="28"/>
      <c r="NH306" s="28"/>
      <c r="NI306" s="28"/>
      <c r="NJ306" s="28"/>
      <c r="NK306" s="28"/>
      <c r="NL306" s="28"/>
      <c r="NM306" s="28"/>
      <c r="NN306" s="28"/>
      <c r="NO306" s="28"/>
      <c r="NP306" s="28"/>
      <c r="NQ306" s="28"/>
      <c r="NR306" s="28"/>
      <c r="NS306" s="28"/>
      <c r="NT306" s="28"/>
      <c r="NU306" s="28"/>
      <c r="NV306" s="28"/>
      <c r="NW306" s="28"/>
      <c r="NX306" s="28"/>
      <c r="NY306" s="28"/>
      <c r="NZ306" s="28"/>
      <c r="OA306" s="28"/>
      <c r="OB306" s="28"/>
      <c r="OC306" s="28"/>
      <c r="OD306" s="28"/>
      <c r="OE306" s="28"/>
      <c r="OF306" s="28"/>
      <c r="OG306" s="28"/>
      <c r="OH306" s="28"/>
      <c r="OI306" s="28"/>
      <c r="OJ306" s="28"/>
      <c r="OK306" s="28"/>
      <c r="OL306" s="28"/>
      <c r="OM306" s="28"/>
      <c r="ON306" s="28"/>
      <c r="OO306" s="28"/>
      <c r="OP306" s="28"/>
      <c r="OQ306" s="28"/>
      <c r="OR306" s="28"/>
      <c r="OS306" s="28"/>
      <c r="OT306" s="28"/>
      <c r="OU306" s="28"/>
      <c r="OV306" s="28"/>
      <c r="OW306" s="28"/>
      <c r="OX306" s="28"/>
      <c r="OY306" s="28"/>
      <c r="OZ306" s="28"/>
      <c r="PA306" s="28"/>
      <c r="PB306" s="28"/>
      <c r="PC306" s="28"/>
      <c r="PD306" s="28"/>
      <c r="PE306" s="28"/>
      <c r="PF306" s="28"/>
      <c r="PG306" s="28"/>
      <c r="PH306" s="28"/>
      <c r="PI306" s="28"/>
      <c r="PJ306" s="28"/>
      <c r="PK306" s="28"/>
      <c r="PL306" s="28"/>
      <c r="PM306" s="28"/>
      <c r="PN306" s="28"/>
      <c r="PO306" s="28"/>
      <c r="PP306" s="28"/>
      <c r="PQ306" s="28"/>
      <c r="PR306" s="28"/>
      <c r="PS306" s="28"/>
      <c r="PT306" s="28"/>
      <c r="PU306" s="28"/>
      <c r="PV306" s="28"/>
      <c r="PW306" s="28"/>
      <c r="PX306" s="28"/>
      <c r="PY306" s="28"/>
      <c r="PZ306" s="28"/>
      <c r="QA306" s="28"/>
      <c r="QB306" s="28"/>
      <c r="QC306" s="28"/>
      <c r="QD306" s="28"/>
      <c r="QE306" s="28"/>
      <c r="QF306" s="28"/>
      <c r="QG306" s="28"/>
      <c r="QH306" s="28"/>
      <c r="QI306" s="28"/>
      <c r="QJ306" s="28"/>
      <c r="QK306" s="28"/>
      <c r="QL306" s="28"/>
      <c r="QM306" s="28"/>
      <c r="QN306" s="28"/>
      <c r="QO306" s="28"/>
      <c r="QP306" s="28"/>
      <c r="QQ306" s="28"/>
      <c r="QR306" s="28"/>
      <c r="QS306" s="28"/>
      <c r="QT306" s="28"/>
      <c r="QU306" s="28"/>
      <c r="QV306" s="28"/>
      <c r="QW306" s="28"/>
      <c r="QX306" s="28"/>
      <c r="QY306" s="28"/>
      <c r="QZ306" s="28"/>
      <c r="RA306" s="28"/>
      <c r="RB306" s="28"/>
      <c r="RC306" s="28"/>
      <c r="RD306" s="28"/>
      <c r="RE306" s="28"/>
      <c r="RF306" s="28"/>
      <c r="RG306" s="28"/>
      <c r="RH306" s="28"/>
      <c r="RI306" s="28"/>
      <c r="RJ306" s="28"/>
      <c r="RK306" s="28"/>
      <c r="RL306" s="28"/>
      <c r="RM306" s="28"/>
      <c r="RN306" s="28"/>
      <c r="RO306" s="28"/>
      <c r="RP306" s="28"/>
      <c r="RQ306" s="28"/>
      <c r="RR306" s="28"/>
      <c r="RS306" s="28"/>
      <c r="RT306" s="28"/>
      <c r="RU306" s="28"/>
      <c r="RV306" s="28"/>
      <c r="RW306" s="28"/>
      <c r="RX306" s="28"/>
      <c r="RY306" s="28"/>
      <c r="RZ306" s="28"/>
      <c r="SA306" s="28"/>
      <c r="SB306" s="28"/>
      <c r="SC306" s="28"/>
      <c r="SD306" s="28"/>
      <c r="SE306" s="28"/>
      <c r="SF306" s="28"/>
      <c r="SG306" s="28"/>
      <c r="SH306" s="28"/>
      <c r="SI306" s="28"/>
      <c r="SJ306" s="28"/>
      <c r="SK306" s="28"/>
      <c r="SL306" s="28"/>
      <c r="SM306" s="28"/>
      <c r="SN306" s="28"/>
      <c r="SO306" s="28"/>
      <c r="SP306" s="28"/>
      <c r="SQ306" s="28"/>
      <c r="SR306" s="28"/>
      <c r="SS306" s="28"/>
      <c r="ST306" s="28"/>
      <c r="SU306" s="28"/>
      <c r="SV306" s="28"/>
      <c r="SW306" s="28"/>
      <c r="SX306" s="28"/>
      <c r="SY306" s="28"/>
      <c r="SZ306" s="28"/>
      <c r="TA306" s="28"/>
      <c r="TB306" s="28"/>
      <c r="TC306" s="28"/>
      <c r="TD306" s="28"/>
      <c r="TE306" s="28"/>
      <c r="TF306" s="28"/>
      <c r="TG306" s="28"/>
      <c r="TH306" s="28"/>
      <c r="TI306" s="28"/>
      <c r="TJ306" s="28"/>
      <c r="TK306" s="28"/>
      <c r="TL306" s="28"/>
      <c r="TM306" s="28"/>
      <c r="TN306" s="28"/>
      <c r="TO306" s="28"/>
      <c r="TP306" s="28"/>
      <c r="TQ306" s="28"/>
      <c r="TR306" s="28"/>
      <c r="TS306" s="28"/>
      <c r="TT306" s="28"/>
      <c r="TU306" s="28"/>
      <c r="TV306" s="28"/>
      <c r="TW306" s="28"/>
      <c r="TX306" s="28"/>
      <c r="TY306" s="28"/>
      <c r="TZ306" s="28"/>
      <c r="UA306" s="28"/>
      <c r="UB306" s="28"/>
      <c r="UC306" s="28"/>
      <c r="UD306" s="28"/>
      <c r="UE306" s="28"/>
      <c r="UF306" s="28"/>
      <c r="UG306" s="28"/>
      <c r="UH306" s="28"/>
      <c r="UI306" s="28"/>
      <c r="UJ306" s="28"/>
      <c r="UK306" s="28"/>
      <c r="UL306" s="28"/>
      <c r="UM306" s="28"/>
      <c r="UN306" s="28"/>
      <c r="UO306" s="28"/>
      <c r="UP306" s="28"/>
      <c r="UQ306" s="28"/>
      <c r="UR306" s="28"/>
      <c r="US306" s="28"/>
      <c r="UT306" s="28"/>
      <c r="UU306" s="28"/>
      <c r="UV306" s="28"/>
      <c r="UW306" s="28"/>
      <c r="UX306" s="28"/>
      <c r="UY306" s="28"/>
      <c r="UZ306" s="28"/>
      <c r="VA306" s="28"/>
      <c r="VB306" s="28"/>
      <c r="VC306" s="28"/>
      <c r="VD306" s="28"/>
      <c r="VE306" s="28"/>
      <c r="VF306" s="28"/>
      <c r="VG306" s="28"/>
      <c r="VH306" s="28"/>
      <c r="VI306" s="28"/>
      <c r="VJ306" s="28"/>
      <c r="VK306" s="28"/>
      <c r="VL306" s="28"/>
      <c r="VM306" s="28"/>
      <c r="VN306" s="28"/>
      <c r="VO306" s="28"/>
      <c r="VP306" s="28"/>
      <c r="VQ306" s="28"/>
      <c r="VR306" s="28"/>
      <c r="VS306" s="28"/>
      <c r="VT306" s="28"/>
      <c r="VU306" s="28"/>
      <c r="VV306" s="28"/>
      <c r="VW306" s="28"/>
      <c r="VX306" s="28"/>
      <c r="VY306" s="28"/>
      <c r="VZ306" s="28"/>
      <c r="WA306" s="28"/>
      <c r="WB306" s="28"/>
      <c r="WC306" s="28"/>
      <c r="WD306" s="28"/>
      <c r="WE306" s="28"/>
      <c r="WF306" s="28"/>
      <c r="WG306" s="28"/>
      <c r="WH306" s="28"/>
      <c r="WI306" s="28"/>
      <c r="WJ306" s="28"/>
      <c r="WK306" s="28"/>
      <c r="WL306" s="28"/>
      <c r="WM306" s="28"/>
      <c r="WN306" s="28"/>
      <c r="WO306" s="28"/>
      <c r="WP306" s="28"/>
      <c r="WQ306" s="28"/>
      <c r="WR306" s="28"/>
      <c r="WS306" s="28"/>
      <c r="WT306" s="28"/>
      <c r="WU306" s="28"/>
      <c r="WV306" s="28"/>
      <c r="WW306" s="28"/>
      <c r="WX306" s="28"/>
      <c r="WY306" s="28"/>
      <c r="WZ306" s="28"/>
      <c r="XA306" s="28"/>
      <c r="XB306" s="28"/>
      <c r="XC306" s="28"/>
      <c r="XD306" s="28"/>
      <c r="XE306" s="28"/>
      <c r="XF306" s="28"/>
      <c r="XG306" s="28"/>
      <c r="XH306" s="28"/>
      <c r="XI306" s="28"/>
      <c r="XJ306" s="28"/>
      <c r="XK306" s="28"/>
      <c r="XL306" s="28"/>
      <c r="XM306" s="28"/>
      <c r="XN306" s="28"/>
      <c r="XO306" s="28"/>
      <c r="XP306" s="28"/>
      <c r="XQ306" s="28"/>
      <c r="XR306" s="28"/>
      <c r="XS306" s="28"/>
      <c r="XT306" s="28"/>
      <c r="XU306" s="28"/>
      <c r="XV306" s="28"/>
      <c r="XW306" s="28"/>
      <c r="XX306" s="28"/>
      <c r="XY306" s="28"/>
      <c r="XZ306" s="28"/>
      <c r="YA306" s="28"/>
      <c r="YB306" s="28"/>
      <c r="YC306" s="28"/>
      <c r="YD306" s="28"/>
      <c r="YE306" s="28"/>
      <c r="YF306" s="28"/>
      <c r="YG306" s="28"/>
      <c r="YH306" s="28"/>
      <c r="YI306" s="28"/>
      <c r="YJ306" s="28"/>
      <c r="YK306" s="28"/>
      <c r="YL306" s="28"/>
      <c r="YM306" s="28"/>
      <c r="YN306" s="28"/>
      <c r="YO306" s="28"/>
      <c r="YP306" s="28"/>
      <c r="YQ306" s="28"/>
      <c r="YR306" s="28"/>
      <c r="YS306" s="28"/>
      <c r="YT306" s="28"/>
      <c r="YU306" s="28"/>
      <c r="YV306" s="28"/>
      <c r="YW306" s="28"/>
      <c r="YX306" s="28"/>
      <c r="YY306" s="28"/>
      <c r="YZ306" s="28"/>
      <c r="ZA306" s="28"/>
      <c r="ZB306" s="28"/>
      <c r="ZC306" s="28"/>
      <c r="ZD306" s="28"/>
      <c r="ZE306" s="28"/>
      <c r="ZF306" s="28"/>
      <c r="ZG306" s="28"/>
      <c r="ZH306" s="28"/>
      <c r="ZI306" s="28"/>
      <c r="ZJ306" s="28"/>
      <c r="ZK306" s="28"/>
      <c r="ZL306" s="28"/>
      <c r="ZM306" s="28"/>
      <c r="ZN306" s="28"/>
      <c r="ZO306" s="28"/>
      <c r="ZP306" s="28"/>
      <c r="ZQ306" s="28"/>
      <c r="ZR306" s="28"/>
      <c r="ZS306" s="28"/>
      <c r="ZT306" s="28"/>
      <c r="ZU306" s="28"/>
      <c r="ZV306" s="28"/>
      <c r="ZW306" s="28"/>
      <c r="ZX306" s="28"/>
      <c r="ZY306" s="28"/>
      <c r="ZZ306" s="28"/>
      <c r="AAA306" s="28"/>
      <c r="AAB306" s="28"/>
      <c r="AAC306" s="28"/>
      <c r="AAD306" s="28"/>
      <c r="AAE306" s="28"/>
      <c r="AAF306" s="28"/>
      <c r="AAG306" s="28"/>
      <c r="AAH306" s="28"/>
      <c r="AAI306" s="28"/>
      <c r="AAJ306" s="28"/>
      <c r="AAK306" s="28"/>
      <c r="AAL306" s="28"/>
      <c r="AAM306" s="28"/>
      <c r="AAN306" s="28"/>
      <c r="AAO306" s="28"/>
      <c r="AAP306" s="28"/>
      <c r="AAQ306" s="28"/>
      <c r="AAR306" s="28"/>
      <c r="AAS306" s="28"/>
      <c r="AAT306" s="28"/>
      <c r="AAU306" s="28"/>
      <c r="AAV306" s="28"/>
      <c r="AAW306" s="28"/>
      <c r="AAX306" s="28"/>
      <c r="AAY306" s="28"/>
      <c r="AAZ306" s="28"/>
      <c r="ABA306" s="28"/>
      <c r="ABB306" s="28"/>
      <c r="ABC306" s="28"/>
      <c r="ABD306" s="28"/>
      <c r="ABE306" s="28"/>
      <c r="ABF306" s="28"/>
      <c r="ABG306" s="28"/>
      <c r="ABH306" s="28"/>
      <c r="ABI306" s="28"/>
      <c r="ABJ306" s="28"/>
      <c r="ABK306" s="28"/>
      <c r="ABL306" s="28"/>
      <c r="ABM306" s="28"/>
      <c r="ABN306" s="28"/>
      <c r="ABO306" s="28"/>
      <c r="ABP306" s="28"/>
      <c r="ABQ306" s="28"/>
      <c r="ABR306" s="28"/>
      <c r="ABS306" s="28"/>
      <c r="ABT306" s="28"/>
      <c r="ABU306" s="28"/>
      <c r="ABV306" s="28"/>
      <c r="ABW306" s="28"/>
      <c r="ABX306" s="28"/>
      <c r="ABY306" s="28"/>
      <c r="ABZ306" s="28"/>
      <c r="ACA306" s="28"/>
      <c r="ACB306" s="28"/>
      <c r="ACC306" s="28"/>
      <c r="ACD306" s="28"/>
      <c r="ACE306" s="28"/>
      <c r="ACF306" s="28"/>
      <c r="ACG306" s="28"/>
      <c r="ACH306" s="28"/>
      <c r="ACI306" s="28"/>
      <c r="ACJ306" s="28"/>
      <c r="ACK306" s="28"/>
      <c r="ACL306" s="28"/>
      <c r="ACM306" s="28"/>
      <c r="ACN306" s="28"/>
      <c r="ACO306" s="28"/>
      <c r="ACP306" s="28"/>
      <c r="ACQ306" s="28"/>
      <c r="ACR306" s="28"/>
      <c r="ACS306" s="28"/>
      <c r="ACT306" s="28"/>
      <c r="ACU306" s="28"/>
      <c r="ACV306" s="28"/>
      <c r="ACW306" s="28"/>
      <c r="ACX306" s="28"/>
      <c r="ACY306" s="28"/>
      <c r="ACZ306" s="28"/>
      <c r="ADA306" s="28"/>
      <c r="ADB306" s="28"/>
      <c r="ADC306" s="28"/>
      <c r="ADD306" s="28"/>
      <c r="ADE306" s="28"/>
      <c r="ADF306" s="28"/>
      <c r="ADG306" s="28"/>
      <c r="ADH306" s="28"/>
      <c r="ADI306" s="28"/>
      <c r="ADJ306" s="28"/>
      <c r="ADK306" s="28"/>
      <c r="ADL306" s="28"/>
      <c r="ADM306" s="28"/>
      <c r="ADN306" s="28"/>
      <c r="ADO306" s="28"/>
      <c r="ADP306" s="28"/>
      <c r="ADQ306" s="28"/>
      <c r="ADR306" s="28"/>
      <c r="ADS306" s="28"/>
      <c r="ADT306" s="28"/>
      <c r="ADU306" s="28"/>
      <c r="ADV306" s="28"/>
      <c r="ADW306" s="28"/>
      <c r="ADX306" s="28"/>
      <c r="ADY306" s="28"/>
      <c r="ADZ306" s="28"/>
      <c r="AEA306" s="28"/>
      <c r="AEB306" s="28"/>
      <c r="AEC306" s="28"/>
      <c r="AED306" s="28"/>
      <c r="AEE306" s="28"/>
      <c r="AEF306" s="28"/>
      <c r="AEG306" s="28"/>
      <c r="AEH306" s="28"/>
      <c r="AEI306" s="28"/>
      <c r="AEJ306" s="28"/>
      <c r="AEK306" s="28"/>
      <c r="AEL306" s="28"/>
      <c r="AEM306" s="28"/>
      <c r="AEN306" s="28"/>
      <c r="AEO306" s="28"/>
      <c r="AEP306" s="28"/>
      <c r="AEQ306" s="28"/>
      <c r="AER306" s="28"/>
      <c r="AES306" s="28"/>
      <c r="AET306" s="28"/>
      <c r="AEU306" s="28"/>
      <c r="AEV306" s="28"/>
      <c r="AEW306" s="28"/>
      <c r="AEX306" s="28"/>
      <c r="AEY306" s="28"/>
      <c r="AEZ306" s="28"/>
      <c r="AFA306" s="28"/>
      <c r="AFB306" s="28"/>
      <c r="AFC306" s="28"/>
      <c r="AFD306" s="28"/>
      <c r="AFE306" s="28"/>
      <c r="AFF306" s="28"/>
      <c r="AFG306" s="28"/>
      <c r="AFH306" s="28"/>
      <c r="AFI306" s="28"/>
      <c r="AFJ306" s="28"/>
      <c r="AFK306" s="28"/>
      <c r="AFL306" s="28"/>
      <c r="AFM306" s="28"/>
      <c r="AFN306" s="28"/>
      <c r="AFO306" s="28"/>
    </row>
    <row r="307" spans="1:847" s="28" customFormat="1" ht="31.05" customHeight="1">
      <c r="A307" s="450"/>
      <c r="B307" s="35"/>
      <c r="C307" s="474" t="s">
        <v>360</v>
      </c>
      <c r="D307" s="350"/>
      <c r="E307" s="452" t="b">
        <v>0</v>
      </c>
      <c r="F307" s="453">
        <f t="shared" si="115"/>
        <v>0</v>
      </c>
      <c r="G307" s="453">
        <f t="shared" si="116"/>
        <v>0</v>
      </c>
      <c r="H307" s="354" t="s">
        <v>453</v>
      </c>
      <c r="I307" s="542">
        <v>100</v>
      </c>
      <c r="J307" s="455" t="s">
        <v>334</v>
      </c>
      <c r="K307" s="456">
        <f t="shared" si="111"/>
        <v>0</v>
      </c>
      <c r="L307" s="422" t="str">
        <f t="shared" si="112"/>
        <v/>
      </c>
      <c r="M307" s="316">
        <v>72.64</v>
      </c>
      <c r="N307" s="316" t="s">
        <v>138</v>
      </c>
      <c r="O307" s="316">
        <f>G307*0.01905*M307</f>
        <v>0</v>
      </c>
      <c r="P307" s="317" t="s">
        <v>147</v>
      </c>
      <c r="Q307" s="259">
        <v>74.02</v>
      </c>
      <c r="R307" s="259" t="s">
        <v>138</v>
      </c>
      <c r="S307" s="259">
        <f>G307*0.01905*Q307</f>
        <v>0</v>
      </c>
      <c r="T307" s="259" t="s">
        <v>379</v>
      </c>
      <c r="U307" s="259">
        <v>70.97</v>
      </c>
      <c r="V307" s="259" t="s">
        <v>138</v>
      </c>
      <c r="W307" s="259">
        <f>G307*0.01905*U307</f>
        <v>0</v>
      </c>
      <c r="X307" s="259" t="s">
        <v>380</v>
      </c>
      <c r="Y307" s="246">
        <f t="shared" si="113"/>
        <v>0</v>
      </c>
      <c r="Z307" s="246"/>
      <c r="AA307" s="246">
        <f t="shared" si="114"/>
        <v>0</v>
      </c>
    </row>
    <row r="308" spans="1:847" s="6" customFormat="1" ht="31.05" customHeight="1">
      <c r="A308" s="457"/>
      <c r="B308" s="44"/>
      <c r="C308" s="500" t="s">
        <v>351</v>
      </c>
      <c r="D308" s="349"/>
      <c r="E308" s="473" t="b">
        <v>0</v>
      </c>
      <c r="F308" s="461">
        <f t="shared" si="115"/>
        <v>0</v>
      </c>
      <c r="G308" s="461">
        <f t="shared" si="116"/>
        <v>0</v>
      </c>
      <c r="H308" s="44" t="s">
        <v>453</v>
      </c>
      <c r="I308" s="542">
        <v>100</v>
      </c>
      <c r="J308" s="502" t="s">
        <v>334</v>
      </c>
      <c r="K308" s="463">
        <f t="shared" si="111"/>
        <v>0</v>
      </c>
      <c r="L308" s="464" t="str">
        <f t="shared" si="112"/>
        <v/>
      </c>
      <c r="M308" s="337">
        <v>72.64</v>
      </c>
      <c r="N308" s="256" t="s">
        <v>138</v>
      </c>
      <c r="O308" s="256">
        <f>G308*0.01905*M308</f>
        <v>0</v>
      </c>
      <c r="P308" s="257" t="s">
        <v>147</v>
      </c>
      <c r="Q308" s="259">
        <v>74.02</v>
      </c>
      <c r="R308" s="259" t="s">
        <v>138</v>
      </c>
      <c r="S308" s="259">
        <f>G308*0.01905*Q308</f>
        <v>0</v>
      </c>
      <c r="T308" s="259" t="s">
        <v>379</v>
      </c>
      <c r="U308" s="259">
        <v>70.97</v>
      </c>
      <c r="V308" s="259" t="s">
        <v>138</v>
      </c>
      <c r="W308" s="259">
        <f>G308*0.01905*U308</f>
        <v>0</v>
      </c>
      <c r="X308" s="259" t="s">
        <v>380</v>
      </c>
      <c r="Y308" s="246">
        <f t="shared" si="113"/>
        <v>0</v>
      </c>
      <c r="Z308" s="256">
        <f>G308*0.01905*434*0.5*3.67</f>
        <v>0</v>
      </c>
      <c r="AA308" s="256">
        <f t="shared" si="114"/>
        <v>0</v>
      </c>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c r="CY308" s="28"/>
      <c r="CZ308" s="28"/>
      <c r="DA308" s="28"/>
      <c r="DB308" s="28"/>
      <c r="DC308" s="28"/>
      <c r="DD308" s="28"/>
      <c r="DE308" s="28"/>
      <c r="DF308" s="28"/>
      <c r="DG308" s="28"/>
      <c r="DH308" s="28"/>
      <c r="DI308" s="28"/>
      <c r="DJ308" s="28"/>
      <c r="DK308" s="28"/>
      <c r="DL308" s="28"/>
      <c r="DM308" s="28"/>
      <c r="DN308" s="28"/>
      <c r="DO308" s="28"/>
      <c r="DP308" s="28"/>
      <c r="DQ308" s="28"/>
      <c r="DR308" s="28"/>
      <c r="DS308" s="28"/>
      <c r="DT308" s="28"/>
      <c r="DU308" s="28"/>
      <c r="DV308" s="28"/>
      <c r="DW308" s="28"/>
      <c r="DX308" s="28"/>
      <c r="DY308" s="28"/>
      <c r="DZ308" s="28"/>
      <c r="EA308" s="28"/>
      <c r="EB308" s="28"/>
      <c r="EC308" s="28"/>
      <c r="ED308" s="28"/>
      <c r="EE308" s="28"/>
      <c r="EF308" s="28"/>
      <c r="EG308" s="28"/>
      <c r="EH308" s="28"/>
      <c r="EI308" s="28"/>
      <c r="EJ308" s="28"/>
      <c r="EK308" s="28"/>
      <c r="EL308" s="28"/>
      <c r="EM308" s="28"/>
      <c r="EN308" s="28"/>
      <c r="EO308" s="28"/>
      <c r="EP308" s="28"/>
      <c r="EQ308" s="28"/>
      <c r="ER308" s="28"/>
      <c r="ES308" s="28"/>
      <c r="ET308" s="28"/>
      <c r="EU308" s="28"/>
      <c r="EV308" s="28"/>
      <c r="EW308" s="28"/>
      <c r="EX308" s="28"/>
      <c r="EY308" s="28"/>
      <c r="EZ308" s="28"/>
      <c r="FA308" s="28"/>
      <c r="FB308" s="28"/>
      <c r="FC308" s="28"/>
      <c r="FD308" s="28"/>
      <c r="FE308" s="28"/>
      <c r="FF308" s="28"/>
      <c r="FG308" s="28"/>
      <c r="FH308" s="28"/>
      <c r="FI308" s="28"/>
      <c r="FJ308" s="28"/>
      <c r="FK308" s="28"/>
      <c r="FL308" s="28"/>
      <c r="FM308" s="28"/>
      <c r="FN308" s="28"/>
      <c r="FO308" s="28"/>
      <c r="FP308" s="28"/>
      <c r="FQ308" s="28"/>
      <c r="FR308" s="28"/>
      <c r="FS308" s="28"/>
      <c r="FT308" s="28"/>
      <c r="FU308" s="28"/>
      <c r="FV308" s="28"/>
      <c r="FW308" s="28"/>
      <c r="FX308" s="28"/>
      <c r="FY308" s="28"/>
      <c r="FZ308" s="28"/>
      <c r="GA308" s="28"/>
      <c r="GB308" s="28"/>
      <c r="GC308" s="28"/>
      <c r="GD308" s="28"/>
      <c r="GE308" s="28"/>
      <c r="GF308" s="28"/>
      <c r="GG308" s="28"/>
      <c r="GH308" s="28"/>
      <c r="GI308" s="28"/>
      <c r="GJ308" s="28"/>
      <c r="GK308" s="28"/>
      <c r="GL308" s="28"/>
      <c r="GM308" s="28"/>
      <c r="GN308" s="28"/>
      <c r="GO308" s="28"/>
      <c r="GP308" s="28"/>
      <c r="GQ308" s="28"/>
      <c r="GR308" s="28"/>
      <c r="GS308" s="28"/>
      <c r="GT308" s="28"/>
      <c r="GU308" s="28"/>
      <c r="GV308" s="28"/>
      <c r="GW308" s="28"/>
      <c r="GX308" s="28"/>
      <c r="GY308" s="28"/>
      <c r="GZ308" s="28"/>
      <c r="HA308" s="28"/>
      <c r="HB308" s="28"/>
      <c r="HC308" s="28"/>
      <c r="HD308" s="28"/>
      <c r="HE308" s="28"/>
      <c r="HF308" s="28"/>
      <c r="HG308" s="28"/>
      <c r="HH308" s="28"/>
      <c r="HI308" s="28"/>
      <c r="HJ308" s="28"/>
      <c r="HK308" s="28"/>
      <c r="HL308" s="28"/>
      <c r="HM308" s="28"/>
      <c r="HN308" s="28"/>
      <c r="HO308" s="28"/>
      <c r="HP308" s="28"/>
      <c r="HQ308" s="28"/>
      <c r="HR308" s="28"/>
      <c r="HS308" s="28"/>
      <c r="HT308" s="28"/>
      <c r="HU308" s="28"/>
      <c r="HV308" s="28"/>
      <c r="HW308" s="28"/>
      <c r="HX308" s="28"/>
      <c r="HY308" s="28"/>
      <c r="HZ308" s="28"/>
      <c r="IA308" s="28"/>
      <c r="IB308" s="28"/>
      <c r="IC308" s="28"/>
      <c r="ID308" s="28"/>
      <c r="IE308" s="28"/>
      <c r="IF308" s="28"/>
      <c r="IG308" s="28"/>
      <c r="IH308" s="28"/>
      <c r="II308" s="28"/>
      <c r="IJ308" s="28"/>
      <c r="IK308" s="28"/>
      <c r="IL308" s="28"/>
      <c r="IM308" s="28"/>
      <c r="IN308" s="28"/>
      <c r="IO308" s="28"/>
      <c r="IP308" s="28"/>
      <c r="IQ308" s="28"/>
      <c r="IR308" s="28"/>
      <c r="IS308" s="28"/>
      <c r="IT308" s="28"/>
      <c r="IU308" s="28"/>
      <c r="IV308" s="28"/>
      <c r="IW308" s="28"/>
      <c r="IX308" s="28"/>
      <c r="IY308" s="28"/>
      <c r="IZ308" s="28"/>
      <c r="JA308" s="28"/>
      <c r="JB308" s="28"/>
      <c r="JC308" s="28"/>
      <c r="JD308" s="28"/>
      <c r="JE308" s="28"/>
      <c r="JF308" s="28"/>
      <c r="JG308" s="28"/>
      <c r="JH308" s="28"/>
      <c r="JI308" s="28"/>
      <c r="JJ308" s="28"/>
      <c r="JK308" s="28"/>
      <c r="JL308" s="28"/>
      <c r="JM308" s="28"/>
      <c r="JN308" s="28"/>
      <c r="JO308" s="28"/>
      <c r="JP308" s="28"/>
      <c r="JQ308" s="28"/>
      <c r="JR308" s="28"/>
      <c r="JS308" s="28"/>
      <c r="JT308" s="28"/>
      <c r="JU308" s="28"/>
      <c r="JV308" s="28"/>
      <c r="JW308" s="28"/>
      <c r="JX308" s="28"/>
      <c r="JY308" s="28"/>
      <c r="JZ308" s="28"/>
      <c r="KA308" s="28"/>
      <c r="KB308" s="28"/>
      <c r="KC308" s="28"/>
      <c r="KD308" s="28"/>
      <c r="KE308" s="28"/>
      <c r="KF308" s="28"/>
      <c r="KG308" s="28"/>
      <c r="KH308" s="28"/>
      <c r="KI308" s="28"/>
      <c r="KJ308" s="28"/>
      <c r="KK308" s="28"/>
      <c r="KL308" s="28"/>
      <c r="KM308" s="28"/>
      <c r="KN308" s="28"/>
      <c r="KO308" s="28"/>
      <c r="KP308" s="28"/>
      <c r="KQ308" s="28"/>
      <c r="KR308" s="28"/>
      <c r="KS308" s="28"/>
      <c r="KT308" s="28"/>
      <c r="KU308" s="28"/>
      <c r="KV308" s="28"/>
      <c r="KW308" s="28"/>
      <c r="KX308" s="28"/>
      <c r="KY308" s="28"/>
      <c r="KZ308" s="28"/>
      <c r="LA308" s="28"/>
      <c r="LB308" s="28"/>
      <c r="LC308" s="28"/>
      <c r="LD308" s="28"/>
      <c r="LE308" s="28"/>
      <c r="LF308" s="28"/>
      <c r="LG308" s="28"/>
      <c r="LH308" s="28"/>
      <c r="LI308" s="28"/>
      <c r="LJ308" s="28"/>
      <c r="LK308" s="28"/>
      <c r="LL308" s="28"/>
      <c r="LM308" s="28"/>
      <c r="LN308" s="28"/>
      <c r="LO308" s="28"/>
      <c r="LP308" s="28"/>
      <c r="LQ308" s="28"/>
      <c r="LR308" s="28"/>
      <c r="LS308" s="28"/>
      <c r="LT308" s="28"/>
      <c r="LU308" s="28"/>
      <c r="LV308" s="28"/>
      <c r="LW308" s="28"/>
      <c r="LX308" s="28"/>
      <c r="LY308" s="28"/>
      <c r="LZ308" s="28"/>
      <c r="MA308" s="28"/>
      <c r="MB308" s="28"/>
      <c r="MC308" s="28"/>
      <c r="MD308" s="28"/>
      <c r="ME308" s="28"/>
      <c r="MF308" s="28"/>
      <c r="MG308" s="28"/>
      <c r="MH308" s="28"/>
      <c r="MI308" s="28"/>
      <c r="MJ308" s="28"/>
      <c r="MK308" s="28"/>
      <c r="ML308" s="28"/>
      <c r="MM308" s="28"/>
      <c r="MN308" s="28"/>
      <c r="MO308" s="28"/>
      <c r="MP308" s="28"/>
      <c r="MQ308" s="28"/>
      <c r="MR308" s="28"/>
      <c r="MS308" s="28"/>
      <c r="MT308" s="28"/>
      <c r="MU308" s="28"/>
      <c r="MV308" s="28"/>
      <c r="MW308" s="28"/>
      <c r="MX308" s="28"/>
      <c r="MY308" s="28"/>
      <c r="MZ308" s="28"/>
      <c r="NA308" s="28"/>
      <c r="NB308" s="28"/>
      <c r="NC308" s="28"/>
      <c r="ND308" s="28"/>
      <c r="NE308" s="28"/>
      <c r="NF308" s="28"/>
      <c r="NG308" s="28"/>
      <c r="NH308" s="28"/>
      <c r="NI308" s="28"/>
      <c r="NJ308" s="28"/>
      <c r="NK308" s="28"/>
      <c r="NL308" s="28"/>
      <c r="NM308" s="28"/>
      <c r="NN308" s="28"/>
      <c r="NO308" s="28"/>
      <c r="NP308" s="28"/>
      <c r="NQ308" s="28"/>
      <c r="NR308" s="28"/>
      <c r="NS308" s="28"/>
      <c r="NT308" s="28"/>
      <c r="NU308" s="28"/>
      <c r="NV308" s="28"/>
      <c r="NW308" s="28"/>
      <c r="NX308" s="28"/>
      <c r="NY308" s="28"/>
      <c r="NZ308" s="28"/>
      <c r="OA308" s="28"/>
      <c r="OB308" s="28"/>
      <c r="OC308" s="28"/>
      <c r="OD308" s="28"/>
      <c r="OE308" s="28"/>
      <c r="OF308" s="28"/>
      <c r="OG308" s="28"/>
      <c r="OH308" s="28"/>
      <c r="OI308" s="28"/>
      <c r="OJ308" s="28"/>
      <c r="OK308" s="28"/>
      <c r="OL308" s="28"/>
      <c r="OM308" s="28"/>
      <c r="ON308" s="28"/>
      <c r="OO308" s="28"/>
      <c r="OP308" s="28"/>
      <c r="OQ308" s="28"/>
      <c r="OR308" s="28"/>
      <c r="OS308" s="28"/>
      <c r="OT308" s="28"/>
      <c r="OU308" s="28"/>
      <c r="OV308" s="28"/>
      <c r="OW308" s="28"/>
      <c r="OX308" s="28"/>
      <c r="OY308" s="28"/>
      <c r="OZ308" s="28"/>
      <c r="PA308" s="28"/>
      <c r="PB308" s="28"/>
      <c r="PC308" s="28"/>
      <c r="PD308" s="28"/>
      <c r="PE308" s="28"/>
      <c r="PF308" s="28"/>
      <c r="PG308" s="28"/>
      <c r="PH308" s="28"/>
      <c r="PI308" s="28"/>
      <c r="PJ308" s="28"/>
      <c r="PK308" s="28"/>
      <c r="PL308" s="28"/>
      <c r="PM308" s="28"/>
      <c r="PN308" s="28"/>
      <c r="PO308" s="28"/>
      <c r="PP308" s="28"/>
      <c r="PQ308" s="28"/>
      <c r="PR308" s="28"/>
      <c r="PS308" s="28"/>
      <c r="PT308" s="28"/>
      <c r="PU308" s="28"/>
      <c r="PV308" s="28"/>
      <c r="PW308" s="28"/>
      <c r="PX308" s="28"/>
      <c r="PY308" s="28"/>
      <c r="PZ308" s="28"/>
      <c r="QA308" s="28"/>
      <c r="QB308" s="28"/>
      <c r="QC308" s="28"/>
      <c r="QD308" s="28"/>
      <c r="QE308" s="28"/>
      <c r="QF308" s="28"/>
      <c r="QG308" s="28"/>
      <c r="QH308" s="28"/>
      <c r="QI308" s="28"/>
      <c r="QJ308" s="28"/>
      <c r="QK308" s="28"/>
      <c r="QL308" s="28"/>
      <c r="QM308" s="28"/>
      <c r="QN308" s="28"/>
      <c r="QO308" s="28"/>
      <c r="QP308" s="28"/>
      <c r="QQ308" s="28"/>
      <c r="QR308" s="28"/>
      <c r="QS308" s="28"/>
      <c r="QT308" s="28"/>
      <c r="QU308" s="28"/>
      <c r="QV308" s="28"/>
      <c r="QW308" s="28"/>
      <c r="QX308" s="28"/>
      <c r="QY308" s="28"/>
      <c r="QZ308" s="28"/>
      <c r="RA308" s="28"/>
      <c r="RB308" s="28"/>
      <c r="RC308" s="28"/>
      <c r="RD308" s="28"/>
      <c r="RE308" s="28"/>
      <c r="RF308" s="28"/>
      <c r="RG308" s="28"/>
      <c r="RH308" s="28"/>
      <c r="RI308" s="28"/>
      <c r="RJ308" s="28"/>
      <c r="RK308" s="28"/>
      <c r="RL308" s="28"/>
      <c r="RM308" s="28"/>
      <c r="RN308" s="28"/>
      <c r="RO308" s="28"/>
      <c r="RP308" s="28"/>
      <c r="RQ308" s="28"/>
      <c r="RR308" s="28"/>
      <c r="RS308" s="28"/>
      <c r="RT308" s="28"/>
      <c r="RU308" s="28"/>
      <c r="RV308" s="28"/>
      <c r="RW308" s="28"/>
      <c r="RX308" s="28"/>
      <c r="RY308" s="28"/>
      <c r="RZ308" s="28"/>
      <c r="SA308" s="28"/>
      <c r="SB308" s="28"/>
      <c r="SC308" s="28"/>
      <c r="SD308" s="28"/>
      <c r="SE308" s="28"/>
      <c r="SF308" s="28"/>
      <c r="SG308" s="28"/>
      <c r="SH308" s="28"/>
      <c r="SI308" s="28"/>
      <c r="SJ308" s="28"/>
      <c r="SK308" s="28"/>
      <c r="SL308" s="28"/>
      <c r="SM308" s="28"/>
      <c r="SN308" s="28"/>
      <c r="SO308" s="28"/>
      <c r="SP308" s="28"/>
      <c r="SQ308" s="28"/>
      <c r="SR308" s="28"/>
      <c r="SS308" s="28"/>
      <c r="ST308" s="28"/>
      <c r="SU308" s="28"/>
      <c r="SV308" s="28"/>
      <c r="SW308" s="28"/>
      <c r="SX308" s="28"/>
      <c r="SY308" s="28"/>
      <c r="SZ308" s="28"/>
      <c r="TA308" s="28"/>
      <c r="TB308" s="28"/>
      <c r="TC308" s="28"/>
      <c r="TD308" s="28"/>
      <c r="TE308" s="28"/>
      <c r="TF308" s="28"/>
      <c r="TG308" s="28"/>
      <c r="TH308" s="28"/>
      <c r="TI308" s="28"/>
      <c r="TJ308" s="28"/>
      <c r="TK308" s="28"/>
      <c r="TL308" s="28"/>
      <c r="TM308" s="28"/>
      <c r="TN308" s="28"/>
      <c r="TO308" s="28"/>
      <c r="TP308" s="28"/>
      <c r="TQ308" s="28"/>
      <c r="TR308" s="28"/>
      <c r="TS308" s="28"/>
      <c r="TT308" s="28"/>
      <c r="TU308" s="28"/>
      <c r="TV308" s="28"/>
      <c r="TW308" s="28"/>
      <c r="TX308" s="28"/>
      <c r="TY308" s="28"/>
      <c r="TZ308" s="28"/>
      <c r="UA308" s="28"/>
      <c r="UB308" s="28"/>
      <c r="UC308" s="28"/>
      <c r="UD308" s="28"/>
      <c r="UE308" s="28"/>
      <c r="UF308" s="28"/>
      <c r="UG308" s="28"/>
      <c r="UH308" s="28"/>
      <c r="UI308" s="28"/>
      <c r="UJ308" s="28"/>
      <c r="UK308" s="28"/>
      <c r="UL308" s="28"/>
      <c r="UM308" s="28"/>
      <c r="UN308" s="28"/>
      <c r="UO308" s="28"/>
      <c r="UP308" s="28"/>
      <c r="UQ308" s="28"/>
      <c r="UR308" s="28"/>
      <c r="US308" s="28"/>
      <c r="UT308" s="28"/>
      <c r="UU308" s="28"/>
      <c r="UV308" s="28"/>
      <c r="UW308" s="28"/>
      <c r="UX308" s="28"/>
      <c r="UY308" s="28"/>
      <c r="UZ308" s="28"/>
      <c r="VA308" s="28"/>
      <c r="VB308" s="28"/>
      <c r="VC308" s="28"/>
      <c r="VD308" s="28"/>
      <c r="VE308" s="28"/>
      <c r="VF308" s="28"/>
      <c r="VG308" s="28"/>
      <c r="VH308" s="28"/>
      <c r="VI308" s="28"/>
      <c r="VJ308" s="28"/>
      <c r="VK308" s="28"/>
      <c r="VL308" s="28"/>
      <c r="VM308" s="28"/>
      <c r="VN308" s="28"/>
      <c r="VO308" s="28"/>
      <c r="VP308" s="28"/>
      <c r="VQ308" s="28"/>
      <c r="VR308" s="28"/>
      <c r="VS308" s="28"/>
      <c r="VT308" s="28"/>
      <c r="VU308" s="28"/>
      <c r="VV308" s="28"/>
      <c r="VW308" s="28"/>
      <c r="VX308" s="28"/>
      <c r="VY308" s="28"/>
      <c r="VZ308" s="28"/>
      <c r="WA308" s="28"/>
      <c r="WB308" s="28"/>
      <c r="WC308" s="28"/>
      <c r="WD308" s="28"/>
      <c r="WE308" s="28"/>
      <c r="WF308" s="28"/>
      <c r="WG308" s="28"/>
      <c r="WH308" s="28"/>
      <c r="WI308" s="28"/>
      <c r="WJ308" s="28"/>
      <c r="WK308" s="28"/>
      <c r="WL308" s="28"/>
      <c r="WM308" s="28"/>
      <c r="WN308" s="28"/>
      <c r="WO308" s="28"/>
      <c r="WP308" s="28"/>
      <c r="WQ308" s="28"/>
      <c r="WR308" s="28"/>
      <c r="WS308" s="28"/>
      <c r="WT308" s="28"/>
      <c r="WU308" s="28"/>
      <c r="WV308" s="28"/>
      <c r="WW308" s="28"/>
      <c r="WX308" s="28"/>
      <c r="WY308" s="28"/>
      <c r="WZ308" s="28"/>
      <c r="XA308" s="28"/>
      <c r="XB308" s="28"/>
      <c r="XC308" s="28"/>
      <c r="XD308" s="28"/>
      <c r="XE308" s="28"/>
      <c r="XF308" s="28"/>
      <c r="XG308" s="28"/>
      <c r="XH308" s="28"/>
      <c r="XI308" s="28"/>
      <c r="XJ308" s="28"/>
      <c r="XK308" s="28"/>
      <c r="XL308" s="28"/>
      <c r="XM308" s="28"/>
      <c r="XN308" s="28"/>
      <c r="XO308" s="28"/>
      <c r="XP308" s="28"/>
      <c r="XQ308" s="28"/>
      <c r="XR308" s="28"/>
      <c r="XS308" s="28"/>
      <c r="XT308" s="28"/>
      <c r="XU308" s="28"/>
      <c r="XV308" s="28"/>
      <c r="XW308" s="28"/>
      <c r="XX308" s="28"/>
      <c r="XY308" s="28"/>
      <c r="XZ308" s="28"/>
      <c r="YA308" s="28"/>
      <c r="YB308" s="28"/>
      <c r="YC308" s="28"/>
      <c r="YD308" s="28"/>
      <c r="YE308" s="28"/>
      <c r="YF308" s="28"/>
      <c r="YG308" s="28"/>
      <c r="YH308" s="28"/>
      <c r="YI308" s="28"/>
      <c r="YJ308" s="28"/>
      <c r="YK308" s="28"/>
      <c r="YL308" s="28"/>
      <c r="YM308" s="28"/>
      <c r="YN308" s="28"/>
      <c r="YO308" s="28"/>
      <c r="YP308" s="28"/>
      <c r="YQ308" s="28"/>
      <c r="YR308" s="28"/>
      <c r="YS308" s="28"/>
      <c r="YT308" s="28"/>
      <c r="YU308" s="28"/>
      <c r="YV308" s="28"/>
      <c r="YW308" s="28"/>
      <c r="YX308" s="28"/>
      <c r="YY308" s="28"/>
      <c r="YZ308" s="28"/>
      <c r="ZA308" s="28"/>
      <c r="ZB308" s="28"/>
      <c r="ZC308" s="28"/>
      <c r="ZD308" s="28"/>
      <c r="ZE308" s="28"/>
      <c r="ZF308" s="28"/>
      <c r="ZG308" s="28"/>
      <c r="ZH308" s="28"/>
      <c r="ZI308" s="28"/>
      <c r="ZJ308" s="28"/>
      <c r="ZK308" s="28"/>
      <c r="ZL308" s="28"/>
      <c r="ZM308" s="28"/>
      <c r="ZN308" s="28"/>
      <c r="ZO308" s="28"/>
      <c r="ZP308" s="28"/>
      <c r="ZQ308" s="28"/>
      <c r="ZR308" s="28"/>
      <c r="ZS308" s="28"/>
      <c r="ZT308" s="28"/>
      <c r="ZU308" s="28"/>
      <c r="ZV308" s="28"/>
      <c r="ZW308" s="28"/>
      <c r="ZX308" s="28"/>
      <c r="ZY308" s="28"/>
      <c r="ZZ308" s="28"/>
      <c r="AAA308" s="28"/>
      <c r="AAB308" s="28"/>
      <c r="AAC308" s="28"/>
      <c r="AAD308" s="28"/>
      <c r="AAE308" s="28"/>
      <c r="AAF308" s="28"/>
      <c r="AAG308" s="28"/>
      <c r="AAH308" s="28"/>
      <c r="AAI308" s="28"/>
      <c r="AAJ308" s="28"/>
      <c r="AAK308" s="28"/>
      <c r="AAL308" s="28"/>
      <c r="AAM308" s="28"/>
      <c r="AAN308" s="28"/>
      <c r="AAO308" s="28"/>
      <c r="AAP308" s="28"/>
      <c r="AAQ308" s="28"/>
      <c r="AAR308" s="28"/>
      <c r="AAS308" s="28"/>
      <c r="AAT308" s="28"/>
      <c r="AAU308" s="28"/>
      <c r="AAV308" s="28"/>
      <c r="AAW308" s="28"/>
      <c r="AAX308" s="28"/>
      <c r="AAY308" s="28"/>
      <c r="AAZ308" s="28"/>
      <c r="ABA308" s="28"/>
      <c r="ABB308" s="28"/>
      <c r="ABC308" s="28"/>
      <c r="ABD308" s="28"/>
      <c r="ABE308" s="28"/>
      <c r="ABF308" s="28"/>
      <c r="ABG308" s="28"/>
      <c r="ABH308" s="28"/>
      <c r="ABI308" s="28"/>
      <c r="ABJ308" s="28"/>
      <c r="ABK308" s="28"/>
      <c r="ABL308" s="28"/>
      <c r="ABM308" s="28"/>
      <c r="ABN308" s="28"/>
      <c r="ABO308" s="28"/>
      <c r="ABP308" s="28"/>
      <c r="ABQ308" s="28"/>
      <c r="ABR308" s="28"/>
      <c r="ABS308" s="28"/>
      <c r="ABT308" s="28"/>
      <c r="ABU308" s="28"/>
      <c r="ABV308" s="28"/>
      <c r="ABW308" s="28"/>
      <c r="ABX308" s="28"/>
      <c r="ABY308" s="28"/>
      <c r="ABZ308" s="28"/>
      <c r="ACA308" s="28"/>
      <c r="ACB308" s="28"/>
      <c r="ACC308" s="28"/>
      <c r="ACD308" s="28"/>
      <c r="ACE308" s="28"/>
      <c r="ACF308" s="28"/>
      <c r="ACG308" s="28"/>
      <c r="ACH308" s="28"/>
      <c r="ACI308" s="28"/>
      <c r="ACJ308" s="28"/>
      <c r="ACK308" s="28"/>
      <c r="ACL308" s="28"/>
      <c r="ACM308" s="28"/>
      <c r="ACN308" s="28"/>
      <c r="ACO308" s="28"/>
      <c r="ACP308" s="28"/>
      <c r="ACQ308" s="28"/>
      <c r="ACR308" s="28"/>
      <c r="ACS308" s="28"/>
      <c r="ACT308" s="28"/>
      <c r="ACU308" s="28"/>
      <c r="ACV308" s="28"/>
      <c r="ACW308" s="28"/>
      <c r="ACX308" s="28"/>
      <c r="ACY308" s="28"/>
      <c r="ACZ308" s="28"/>
      <c r="ADA308" s="28"/>
      <c r="ADB308" s="28"/>
      <c r="ADC308" s="28"/>
      <c r="ADD308" s="28"/>
      <c r="ADE308" s="28"/>
      <c r="ADF308" s="28"/>
      <c r="ADG308" s="28"/>
      <c r="ADH308" s="28"/>
      <c r="ADI308" s="28"/>
      <c r="ADJ308" s="28"/>
      <c r="ADK308" s="28"/>
      <c r="ADL308" s="28"/>
      <c r="ADM308" s="28"/>
      <c r="ADN308" s="28"/>
      <c r="ADO308" s="28"/>
      <c r="ADP308" s="28"/>
      <c r="ADQ308" s="28"/>
      <c r="ADR308" s="28"/>
      <c r="ADS308" s="28"/>
      <c r="ADT308" s="28"/>
      <c r="ADU308" s="28"/>
      <c r="ADV308" s="28"/>
      <c r="ADW308" s="28"/>
      <c r="ADX308" s="28"/>
      <c r="ADY308" s="28"/>
      <c r="ADZ308" s="28"/>
      <c r="AEA308" s="28"/>
      <c r="AEB308" s="28"/>
      <c r="AEC308" s="28"/>
      <c r="AED308" s="28"/>
      <c r="AEE308" s="28"/>
      <c r="AEF308" s="28"/>
      <c r="AEG308" s="28"/>
      <c r="AEH308" s="28"/>
      <c r="AEI308" s="28"/>
      <c r="AEJ308" s="28"/>
      <c r="AEK308" s="28"/>
      <c r="AEL308" s="28"/>
      <c r="AEM308" s="28"/>
      <c r="AEN308" s="28"/>
      <c r="AEO308" s="28"/>
      <c r="AEP308" s="28"/>
      <c r="AEQ308" s="28"/>
      <c r="AER308" s="28"/>
      <c r="AES308" s="28"/>
      <c r="AET308" s="28"/>
      <c r="AEU308" s="28"/>
      <c r="AEV308" s="28"/>
      <c r="AEW308" s="28"/>
      <c r="AEX308" s="28"/>
      <c r="AEY308" s="28"/>
      <c r="AEZ308" s="28"/>
      <c r="AFA308" s="28"/>
      <c r="AFB308" s="28"/>
      <c r="AFC308" s="28"/>
      <c r="AFD308" s="28"/>
      <c r="AFE308" s="28"/>
      <c r="AFF308" s="28"/>
      <c r="AFG308" s="28"/>
      <c r="AFH308" s="28"/>
      <c r="AFI308" s="28"/>
      <c r="AFJ308" s="28"/>
      <c r="AFK308" s="28"/>
      <c r="AFL308" s="28"/>
      <c r="AFM308" s="28"/>
      <c r="AFN308" s="28"/>
      <c r="AFO308" s="28"/>
    </row>
    <row r="309" spans="1:847" s="28" customFormat="1" ht="31.05" customHeight="1">
      <c r="A309" s="450"/>
      <c r="B309" s="35"/>
      <c r="C309" s="526"/>
      <c r="D309" s="35"/>
      <c r="E309" s="477"/>
      <c r="F309" s="477"/>
      <c r="G309" s="453"/>
      <c r="H309" s="35"/>
      <c r="I309" s="543"/>
      <c r="J309" s="543"/>
      <c r="K309" s="456"/>
      <c r="L309" s="422"/>
      <c r="M309" s="306"/>
      <c r="N309" s="306"/>
      <c r="O309" s="306"/>
      <c r="P309" s="318"/>
      <c r="Q309" s="306"/>
      <c r="R309" s="306"/>
      <c r="S309" s="306"/>
      <c r="T309" s="306"/>
      <c r="U309" s="306"/>
      <c r="V309" s="306"/>
      <c r="W309" s="306"/>
      <c r="X309" s="306"/>
      <c r="Y309" s="306"/>
      <c r="Z309" s="306"/>
      <c r="AA309" s="306"/>
    </row>
    <row r="310" spans="1:847" ht="31.05" customHeight="1">
      <c r="A310" s="446"/>
      <c r="B310" s="447" t="s">
        <v>450</v>
      </c>
      <c r="C310" s="40"/>
      <c r="D310" s="40"/>
      <c r="E310" s="511"/>
      <c r="F310" s="40"/>
      <c r="G310" s="40"/>
      <c r="H310" s="40"/>
      <c r="I310" s="471"/>
      <c r="J310" s="40"/>
      <c r="K310" s="40"/>
      <c r="L310" s="449"/>
    </row>
    <row r="311" spans="1:847" s="6" customFormat="1" ht="31.05" customHeight="1">
      <c r="A311" s="457"/>
      <c r="B311" s="44"/>
      <c r="C311" s="458" t="s">
        <v>96</v>
      </c>
      <c r="D311" s="349"/>
      <c r="E311" s="473" t="b">
        <v>0</v>
      </c>
      <c r="F311" s="461">
        <f>$I$17*$I311/100</f>
        <v>0</v>
      </c>
      <c r="G311" s="461">
        <f>$G$17*$I311/100</f>
        <v>0</v>
      </c>
      <c r="H311" s="44" t="s">
        <v>453</v>
      </c>
      <c r="I311" s="542">
        <v>100</v>
      </c>
      <c r="J311" s="462" t="s">
        <v>334</v>
      </c>
      <c r="K311" s="463">
        <f t="shared" ref="K311:K319" si="117">$AA311</f>
        <v>0</v>
      </c>
      <c r="L311" s="464" t="str">
        <f t="shared" ref="L311:L319" si="118">IF($E311,K311,"")</f>
        <v/>
      </c>
      <c r="M311" s="337">
        <v>2.69</v>
      </c>
      <c r="N311" s="257" t="s">
        <v>163</v>
      </c>
      <c r="O311" s="256">
        <f>G311*M311</f>
        <v>0</v>
      </c>
      <c r="P311" s="258" t="s">
        <v>162</v>
      </c>
      <c r="Q311" s="256"/>
      <c r="R311" s="256"/>
      <c r="S311" s="256"/>
      <c r="T311" s="256"/>
      <c r="U311" s="256"/>
      <c r="V311" s="256"/>
      <c r="W311" s="256"/>
      <c r="X311" s="256"/>
      <c r="Y311" s="246">
        <f t="shared" ref="Y311:Y319" si="119">AVERAGE(O311,S311,W311)</f>
        <v>0</v>
      </c>
      <c r="Z311" s="256"/>
      <c r="AA311" s="256">
        <f t="shared" ref="AA311:AA319" si="120">Y311-Z311</f>
        <v>0</v>
      </c>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c r="DJ311" s="28"/>
      <c r="DK311" s="28"/>
      <c r="DL311" s="28"/>
      <c r="DM311" s="28"/>
      <c r="DN311" s="28"/>
      <c r="DO311" s="28"/>
      <c r="DP311" s="28"/>
      <c r="DQ311" s="28"/>
      <c r="DR311" s="28"/>
      <c r="DS311" s="28"/>
      <c r="DT311" s="28"/>
      <c r="DU311" s="28"/>
      <c r="DV311" s="28"/>
      <c r="DW311" s="28"/>
      <c r="DX311" s="28"/>
      <c r="DY311" s="28"/>
      <c r="DZ311" s="28"/>
      <c r="EA311" s="28"/>
      <c r="EB311" s="28"/>
      <c r="EC311" s="28"/>
      <c r="ED311" s="28"/>
      <c r="EE311" s="28"/>
      <c r="EF311" s="28"/>
      <c r="EG311" s="28"/>
      <c r="EH311" s="28"/>
      <c r="EI311" s="28"/>
      <c r="EJ311" s="28"/>
      <c r="EK311" s="28"/>
      <c r="EL311" s="28"/>
      <c r="EM311" s="28"/>
      <c r="EN311" s="28"/>
      <c r="EO311" s="28"/>
      <c r="EP311" s="28"/>
      <c r="EQ311" s="28"/>
      <c r="ER311" s="28"/>
      <c r="ES311" s="28"/>
      <c r="ET311" s="28"/>
      <c r="EU311" s="28"/>
      <c r="EV311" s="28"/>
      <c r="EW311" s="28"/>
      <c r="EX311" s="28"/>
      <c r="EY311" s="28"/>
      <c r="EZ311" s="28"/>
      <c r="FA311" s="28"/>
      <c r="FB311" s="28"/>
      <c r="FC311" s="28"/>
      <c r="FD311" s="28"/>
      <c r="FE311" s="28"/>
      <c r="FF311" s="28"/>
      <c r="FG311" s="28"/>
      <c r="FH311" s="28"/>
      <c r="FI311" s="28"/>
      <c r="FJ311" s="28"/>
      <c r="FK311" s="28"/>
      <c r="FL311" s="28"/>
      <c r="FM311" s="28"/>
      <c r="FN311" s="28"/>
      <c r="FO311" s="28"/>
      <c r="FP311" s="28"/>
      <c r="FQ311" s="28"/>
      <c r="FR311" s="28"/>
      <c r="FS311" s="28"/>
      <c r="FT311" s="28"/>
      <c r="FU311" s="28"/>
      <c r="FV311" s="28"/>
      <c r="FW311" s="28"/>
      <c r="FX311" s="28"/>
      <c r="FY311" s="28"/>
      <c r="FZ311" s="28"/>
      <c r="GA311" s="28"/>
      <c r="GB311" s="28"/>
      <c r="GC311" s="28"/>
      <c r="GD311" s="28"/>
      <c r="GE311" s="28"/>
      <c r="GF311" s="28"/>
      <c r="GG311" s="28"/>
      <c r="GH311" s="28"/>
      <c r="GI311" s="28"/>
      <c r="GJ311" s="28"/>
      <c r="GK311" s="28"/>
      <c r="GL311" s="28"/>
      <c r="GM311" s="28"/>
      <c r="GN311" s="28"/>
      <c r="GO311" s="28"/>
      <c r="GP311" s="28"/>
      <c r="GQ311" s="28"/>
      <c r="GR311" s="28"/>
      <c r="GS311" s="28"/>
      <c r="GT311" s="28"/>
      <c r="GU311" s="28"/>
      <c r="GV311" s="28"/>
      <c r="GW311" s="28"/>
      <c r="GX311" s="28"/>
      <c r="GY311" s="28"/>
      <c r="GZ311" s="28"/>
      <c r="HA311" s="28"/>
      <c r="HB311" s="28"/>
      <c r="HC311" s="28"/>
      <c r="HD311" s="28"/>
      <c r="HE311" s="28"/>
      <c r="HF311" s="28"/>
      <c r="HG311" s="28"/>
      <c r="HH311" s="28"/>
      <c r="HI311" s="28"/>
      <c r="HJ311" s="28"/>
      <c r="HK311" s="28"/>
      <c r="HL311" s="28"/>
      <c r="HM311" s="28"/>
      <c r="HN311" s="28"/>
      <c r="HO311" s="28"/>
      <c r="HP311" s="28"/>
      <c r="HQ311" s="28"/>
      <c r="HR311" s="28"/>
      <c r="HS311" s="28"/>
      <c r="HT311" s="28"/>
      <c r="HU311" s="28"/>
      <c r="HV311" s="28"/>
      <c r="HW311" s="28"/>
      <c r="HX311" s="28"/>
      <c r="HY311" s="28"/>
      <c r="HZ311" s="28"/>
      <c r="IA311" s="28"/>
      <c r="IB311" s="28"/>
      <c r="IC311" s="28"/>
      <c r="ID311" s="28"/>
      <c r="IE311" s="28"/>
      <c r="IF311" s="28"/>
      <c r="IG311" s="28"/>
      <c r="IH311" s="28"/>
      <c r="II311" s="28"/>
      <c r="IJ311" s="28"/>
      <c r="IK311" s="28"/>
      <c r="IL311" s="28"/>
      <c r="IM311" s="28"/>
      <c r="IN311" s="28"/>
      <c r="IO311" s="28"/>
      <c r="IP311" s="28"/>
      <c r="IQ311" s="28"/>
      <c r="IR311" s="28"/>
      <c r="IS311" s="28"/>
      <c r="IT311" s="28"/>
      <c r="IU311" s="28"/>
      <c r="IV311" s="28"/>
      <c r="IW311" s="28"/>
      <c r="IX311" s="28"/>
      <c r="IY311" s="28"/>
      <c r="IZ311" s="28"/>
      <c r="JA311" s="28"/>
      <c r="JB311" s="28"/>
      <c r="JC311" s="28"/>
      <c r="JD311" s="28"/>
      <c r="JE311" s="28"/>
      <c r="JF311" s="28"/>
      <c r="JG311" s="28"/>
      <c r="JH311" s="28"/>
      <c r="JI311" s="28"/>
      <c r="JJ311" s="28"/>
      <c r="JK311" s="28"/>
      <c r="JL311" s="28"/>
      <c r="JM311" s="28"/>
      <c r="JN311" s="28"/>
      <c r="JO311" s="28"/>
      <c r="JP311" s="28"/>
      <c r="JQ311" s="28"/>
      <c r="JR311" s="28"/>
      <c r="JS311" s="28"/>
      <c r="JT311" s="28"/>
      <c r="JU311" s="28"/>
      <c r="JV311" s="28"/>
      <c r="JW311" s="28"/>
      <c r="JX311" s="28"/>
      <c r="JY311" s="28"/>
      <c r="JZ311" s="28"/>
      <c r="KA311" s="28"/>
      <c r="KB311" s="28"/>
      <c r="KC311" s="28"/>
      <c r="KD311" s="28"/>
      <c r="KE311" s="28"/>
      <c r="KF311" s="28"/>
      <c r="KG311" s="28"/>
      <c r="KH311" s="28"/>
      <c r="KI311" s="28"/>
      <c r="KJ311" s="28"/>
      <c r="KK311" s="28"/>
      <c r="KL311" s="28"/>
      <c r="KM311" s="28"/>
      <c r="KN311" s="28"/>
      <c r="KO311" s="28"/>
      <c r="KP311" s="28"/>
      <c r="KQ311" s="28"/>
      <c r="KR311" s="28"/>
      <c r="KS311" s="28"/>
      <c r="KT311" s="28"/>
      <c r="KU311" s="28"/>
      <c r="KV311" s="28"/>
      <c r="KW311" s="28"/>
      <c r="KX311" s="28"/>
      <c r="KY311" s="28"/>
      <c r="KZ311" s="28"/>
      <c r="LA311" s="28"/>
      <c r="LB311" s="28"/>
      <c r="LC311" s="28"/>
      <c r="LD311" s="28"/>
      <c r="LE311" s="28"/>
      <c r="LF311" s="28"/>
      <c r="LG311" s="28"/>
      <c r="LH311" s="28"/>
      <c r="LI311" s="28"/>
      <c r="LJ311" s="28"/>
      <c r="LK311" s="28"/>
      <c r="LL311" s="28"/>
      <c r="LM311" s="28"/>
      <c r="LN311" s="28"/>
      <c r="LO311" s="28"/>
      <c r="LP311" s="28"/>
      <c r="LQ311" s="28"/>
      <c r="LR311" s="28"/>
      <c r="LS311" s="28"/>
      <c r="LT311" s="28"/>
      <c r="LU311" s="28"/>
      <c r="LV311" s="28"/>
      <c r="LW311" s="28"/>
      <c r="LX311" s="28"/>
      <c r="LY311" s="28"/>
      <c r="LZ311" s="28"/>
      <c r="MA311" s="28"/>
      <c r="MB311" s="28"/>
      <c r="MC311" s="28"/>
      <c r="MD311" s="28"/>
      <c r="ME311" s="28"/>
      <c r="MF311" s="28"/>
      <c r="MG311" s="28"/>
      <c r="MH311" s="28"/>
      <c r="MI311" s="28"/>
      <c r="MJ311" s="28"/>
      <c r="MK311" s="28"/>
      <c r="ML311" s="28"/>
      <c r="MM311" s="28"/>
      <c r="MN311" s="28"/>
      <c r="MO311" s="28"/>
      <c r="MP311" s="28"/>
      <c r="MQ311" s="28"/>
      <c r="MR311" s="28"/>
      <c r="MS311" s="28"/>
      <c r="MT311" s="28"/>
      <c r="MU311" s="28"/>
      <c r="MV311" s="28"/>
      <c r="MW311" s="28"/>
      <c r="MX311" s="28"/>
      <c r="MY311" s="28"/>
      <c r="MZ311" s="28"/>
      <c r="NA311" s="28"/>
      <c r="NB311" s="28"/>
      <c r="NC311" s="28"/>
      <c r="ND311" s="28"/>
      <c r="NE311" s="28"/>
      <c r="NF311" s="28"/>
      <c r="NG311" s="28"/>
      <c r="NH311" s="28"/>
      <c r="NI311" s="28"/>
      <c r="NJ311" s="28"/>
      <c r="NK311" s="28"/>
      <c r="NL311" s="28"/>
      <c r="NM311" s="28"/>
      <c r="NN311" s="28"/>
      <c r="NO311" s="28"/>
      <c r="NP311" s="28"/>
      <c r="NQ311" s="28"/>
      <c r="NR311" s="28"/>
      <c r="NS311" s="28"/>
      <c r="NT311" s="28"/>
      <c r="NU311" s="28"/>
      <c r="NV311" s="28"/>
      <c r="NW311" s="28"/>
      <c r="NX311" s="28"/>
      <c r="NY311" s="28"/>
      <c r="NZ311" s="28"/>
      <c r="OA311" s="28"/>
      <c r="OB311" s="28"/>
      <c r="OC311" s="28"/>
      <c r="OD311" s="28"/>
      <c r="OE311" s="28"/>
      <c r="OF311" s="28"/>
      <c r="OG311" s="28"/>
      <c r="OH311" s="28"/>
      <c r="OI311" s="28"/>
      <c r="OJ311" s="28"/>
      <c r="OK311" s="28"/>
      <c r="OL311" s="28"/>
      <c r="OM311" s="28"/>
      <c r="ON311" s="28"/>
      <c r="OO311" s="28"/>
      <c r="OP311" s="28"/>
      <c r="OQ311" s="28"/>
      <c r="OR311" s="28"/>
      <c r="OS311" s="28"/>
      <c r="OT311" s="28"/>
      <c r="OU311" s="28"/>
      <c r="OV311" s="28"/>
      <c r="OW311" s="28"/>
      <c r="OX311" s="28"/>
      <c r="OY311" s="28"/>
      <c r="OZ311" s="28"/>
      <c r="PA311" s="28"/>
      <c r="PB311" s="28"/>
      <c r="PC311" s="28"/>
      <c r="PD311" s="28"/>
      <c r="PE311" s="28"/>
      <c r="PF311" s="28"/>
      <c r="PG311" s="28"/>
      <c r="PH311" s="28"/>
      <c r="PI311" s="28"/>
      <c r="PJ311" s="28"/>
      <c r="PK311" s="28"/>
      <c r="PL311" s="28"/>
      <c r="PM311" s="28"/>
      <c r="PN311" s="28"/>
      <c r="PO311" s="28"/>
      <c r="PP311" s="28"/>
      <c r="PQ311" s="28"/>
      <c r="PR311" s="28"/>
      <c r="PS311" s="28"/>
      <c r="PT311" s="28"/>
      <c r="PU311" s="28"/>
      <c r="PV311" s="28"/>
      <c r="PW311" s="28"/>
      <c r="PX311" s="28"/>
      <c r="PY311" s="28"/>
      <c r="PZ311" s="28"/>
      <c r="QA311" s="28"/>
      <c r="QB311" s="28"/>
      <c r="QC311" s="28"/>
      <c r="QD311" s="28"/>
      <c r="QE311" s="28"/>
      <c r="QF311" s="28"/>
      <c r="QG311" s="28"/>
      <c r="QH311" s="28"/>
      <c r="QI311" s="28"/>
      <c r="QJ311" s="28"/>
      <c r="QK311" s="28"/>
      <c r="QL311" s="28"/>
      <c r="QM311" s="28"/>
      <c r="QN311" s="28"/>
      <c r="QO311" s="28"/>
      <c r="QP311" s="28"/>
      <c r="QQ311" s="28"/>
      <c r="QR311" s="28"/>
      <c r="QS311" s="28"/>
      <c r="QT311" s="28"/>
      <c r="QU311" s="28"/>
      <c r="QV311" s="28"/>
      <c r="QW311" s="28"/>
      <c r="QX311" s="28"/>
      <c r="QY311" s="28"/>
      <c r="QZ311" s="28"/>
      <c r="RA311" s="28"/>
      <c r="RB311" s="28"/>
      <c r="RC311" s="28"/>
      <c r="RD311" s="28"/>
      <c r="RE311" s="28"/>
      <c r="RF311" s="28"/>
      <c r="RG311" s="28"/>
      <c r="RH311" s="28"/>
      <c r="RI311" s="28"/>
      <c r="RJ311" s="28"/>
      <c r="RK311" s="28"/>
      <c r="RL311" s="28"/>
      <c r="RM311" s="28"/>
      <c r="RN311" s="28"/>
      <c r="RO311" s="28"/>
      <c r="RP311" s="28"/>
      <c r="RQ311" s="28"/>
      <c r="RR311" s="28"/>
      <c r="RS311" s="28"/>
      <c r="RT311" s="28"/>
      <c r="RU311" s="28"/>
      <c r="RV311" s="28"/>
      <c r="RW311" s="28"/>
      <c r="RX311" s="28"/>
      <c r="RY311" s="28"/>
      <c r="RZ311" s="28"/>
      <c r="SA311" s="28"/>
      <c r="SB311" s="28"/>
      <c r="SC311" s="28"/>
      <c r="SD311" s="28"/>
      <c r="SE311" s="28"/>
      <c r="SF311" s="28"/>
      <c r="SG311" s="28"/>
      <c r="SH311" s="28"/>
      <c r="SI311" s="28"/>
      <c r="SJ311" s="28"/>
      <c r="SK311" s="28"/>
      <c r="SL311" s="28"/>
      <c r="SM311" s="28"/>
      <c r="SN311" s="28"/>
      <c r="SO311" s="28"/>
      <c r="SP311" s="28"/>
      <c r="SQ311" s="28"/>
      <c r="SR311" s="28"/>
      <c r="SS311" s="28"/>
      <c r="ST311" s="28"/>
      <c r="SU311" s="28"/>
      <c r="SV311" s="28"/>
      <c r="SW311" s="28"/>
      <c r="SX311" s="28"/>
      <c r="SY311" s="28"/>
      <c r="SZ311" s="28"/>
      <c r="TA311" s="28"/>
      <c r="TB311" s="28"/>
      <c r="TC311" s="28"/>
      <c r="TD311" s="28"/>
      <c r="TE311" s="28"/>
      <c r="TF311" s="28"/>
      <c r="TG311" s="28"/>
      <c r="TH311" s="28"/>
      <c r="TI311" s="28"/>
      <c r="TJ311" s="28"/>
      <c r="TK311" s="28"/>
      <c r="TL311" s="28"/>
      <c r="TM311" s="28"/>
      <c r="TN311" s="28"/>
      <c r="TO311" s="28"/>
      <c r="TP311" s="28"/>
      <c r="TQ311" s="28"/>
      <c r="TR311" s="28"/>
      <c r="TS311" s="28"/>
      <c r="TT311" s="28"/>
      <c r="TU311" s="28"/>
      <c r="TV311" s="28"/>
      <c r="TW311" s="28"/>
      <c r="TX311" s="28"/>
      <c r="TY311" s="28"/>
      <c r="TZ311" s="28"/>
      <c r="UA311" s="28"/>
      <c r="UB311" s="28"/>
      <c r="UC311" s="28"/>
      <c r="UD311" s="28"/>
      <c r="UE311" s="28"/>
      <c r="UF311" s="28"/>
      <c r="UG311" s="28"/>
      <c r="UH311" s="28"/>
      <c r="UI311" s="28"/>
      <c r="UJ311" s="28"/>
      <c r="UK311" s="28"/>
      <c r="UL311" s="28"/>
      <c r="UM311" s="28"/>
      <c r="UN311" s="28"/>
      <c r="UO311" s="28"/>
      <c r="UP311" s="28"/>
      <c r="UQ311" s="28"/>
      <c r="UR311" s="28"/>
      <c r="US311" s="28"/>
      <c r="UT311" s="28"/>
      <c r="UU311" s="28"/>
      <c r="UV311" s="28"/>
      <c r="UW311" s="28"/>
      <c r="UX311" s="28"/>
      <c r="UY311" s="28"/>
      <c r="UZ311" s="28"/>
      <c r="VA311" s="28"/>
      <c r="VB311" s="28"/>
      <c r="VC311" s="28"/>
      <c r="VD311" s="28"/>
      <c r="VE311" s="28"/>
      <c r="VF311" s="28"/>
      <c r="VG311" s="28"/>
      <c r="VH311" s="28"/>
      <c r="VI311" s="28"/>
      <c r="VJ311" s="28"/>
      <c r="VK311" s="28"/>
      <c r="VL311" s="28"/>
      <c r="VM311" s="28"/>
      <c r="VN311" s="28"/>
      <c r="VO311" s="28"/>
      <c r="VP311" s="28"/>
      <c r="VQ311" s="28"/>
      <c r="VR311" s="28"/>
      <c r="VS311" s="28"/>
      <c r="VT311" s="28"/>
      <c r="VU311" s="28"/>
      <c r="VV311" s="28"/>
      <c r="VW311" s="28"/>
      <c r="VX311" s="28"/>
      <c r="VY311" s="28"/>
      <c r="VZ311" s="28"/>
      <c r="WA311" s="28"/>
      <c r="WB311" s="28"/>
      <c r="WC311" s="28"/>
      <c r="WD311" s="28"/>
      <c r="WE311" s="28"/>
      <c r="WF311" s="28"/>
      <c r="WG311" s="28"/>
      <c r="WH311" s="28"/>
      <c r="WI311" s="28"/>
      <c r="WJ311" s="28"/>
      <c r="WK311" s="28"/>
      <c r="WL311" s="28"/>
      <c r="WM311" s="28"/>
      <c r="WN311" s="28"/>
      <c r="WO311" s="28"/>
      <c r="WP311" s="28"/>
      <c r="WQ311" s="28"/>
      <c r="WR311" s="28"/>
      <c r="WS311" s="28"/>
      <c r="WT311" s="28"/>
      <c r="WU311" s="28"/>
      <c r="WV311" s="28"/>
      <c r="WW311" s="28"/>
      <c r="WX311" s="28"/>
      <c r="WY311" s="28"/>
      <c r="WZ311" s="28"/>
      <c r="XA311" s="28"/>
      <c r="XB311" s="28"/>
      <c r="XC311" s="28"/>
      <c r="XD311" s="28"/>
      <c r="XE311" s="28"/>
      <c r="XF311" s="28"/>
      <c r="XG311" s="28"/>
      <c r="XH311" s="28"/>
      <c r="XI311" s="28"/>
      <c r="XJ311" s="28"/>
      <c r="XK311" s="28"/>
      <c r="XL311" s="28"/>
      <c r="XM311" s="28"/>
      <c r="XN311" s="28"/>
      <c r="XO311" s="28"/>
      <c r="XP311" s="28"/>
      <c r="XQ311" s="28"/>
      <c r="XR311" s="28"/>
      <c r="XS311" s="28"/>
      <c r="XT311" s="28"/>
      <c r="XU311" s="28"/>
      <c r="XV311" s="28"/>
      <c r="XW311" s="28"/>
      <c r="XX311" s="28"/>
      <c r="XY311" s="28"/>
      <c r="XZ311" s="28"/>
      <c r="YA311" s="28"/>
      <c r="YB311" s="28"/>
      <c r="YC311" s="28"/>
      <c r="YD311" s="28"/>
      <c r="YE311" s="28"/>
      <c r="YF311" s="28"/>
      <c r="YG311" s="28"/>
      <c r="YH311" s="28"/>
      <c r="YI311" s="28"/>
      <c r="YJ311" s="28"/>
      <c r="YK311" s="28"/>
      <c r="YL311" s="28"/>
      <c r="YM311" s="28"/>
      <c r="YN311" s="28"/>
      <c r="YO311" s="28"/>
      <c r="YP311" s="28"/>
      <c r="YQ311" s="28"/>
      <c r="YR311" s="28"/>
      <c r="YS311" s="28"/>
      <c r="YT311" s="28"/>
      <c r="YU311" s="28"/>
      <c r="YV311" s="28"/>
      <c r="YW311" s="28"/>
      <c r="YX311" s="28"/>
      <c r="YY311" s="28"/>
      <c r="YZ311" s="28"/>
      <c r="ZA311" s="28"/>
      <c r="ZB311" s="28"/>
      <c r="ZC311" s="28"/>
      <c r="ZD311" s="28"/>
      <c r="ZE311" s="28"/>
      <c r="ZF311" s="28"/>
      <c r="ZG311" s="28"/>
      <c r="ZH311" s="28"/>
      <c r="ZI311" s="28"/>
      <c r="ZJ311" s="28"/>
      <c r="ZK311" s="28"/>
      <c r="ZL311" s="28"/>
      <c r="ZM311" s="28"/>
      <c r="ZN311" s="28"/>
      <c r="ZO311" s="28"/>
      <c r="ZP311" s="28"/>
      <c r="ZQ311" s="28"/>
      <c r="ZR311" s="28"/>
      <c r="ZS311" s="28"/>
      <c r="ZT311" s="28"/>
      <c r="ZU311" s="28"/>
      <c r="ZV311" s="28"/>
      <c r="ZW311" s="28"/>
      <c r="ZX311" s="28"/>
      <c r="ZY311" s="28"/>
      <c r="ZZ311" s="28"/>
      <c r="AAA311" s="28"/>
      <c r="AAB311" s="28"/>
      <c r="AAC311" s="28"/>
      <c r="AAD311" s="28"/>
      <c r="AAE311" s="28"/>
      <c r="AAF311" s="28"/>
      <c r="AAG311" s="28"/>
      <c r="AAH311" s="28"/>
      <c r="AAI311" s="28"/>
      <c r="AAJ311" s="28"/>
      <c r="AAK311" s="28"/>
      <c r="AAL311" s="28"/>
      <c r="AAM311" s="28"/>
      <c r="AAN311" s="28"/>
      <c r="AAO311" s="28"/>
      <c r="AAP311" s="28"/>
      <c r="AAQ311" s="28"/>
      <c r="AAR311" s="28"/>
      <c r="AAS311" s="28"/>
      <c r="AAT311" s="28"/>
      <c r="AAU311" s="28"/>
      <c r="AAV311" s="28"/>
      <c r="AAW311" s="28"/>
      <c r="AAX311" s="28"/>
      <c r="AAY311" s="28"/>
      <c r="AAZ311" s="28"/>
      <c r="ABA311" s="28"/>
      <c r="ABB311" s="28"/>
      <c r="ABC311" s="28"/>
      <c r="ABD311" s="28"/>
      <c r="ABE311" s="28"/>
      <c r="ABF311" s="28"/>
      <c r="ABG311" s="28"/>
      <c r="ABH311" s="28"/>
      <c r="ABI311" s="28"/>
      <c r="ABJ311" s="28"/>
      <c r="ABK311" s="28"/>
      <c r="ABL311" s="28"/>
      <c r="ABM311" s="28"/>
      <c r="ABN311" s="28"/>
      <c r="ABO311" s="28"/>
      <c r="ABP311" s="28"/>
      <c r="ABQ311" s="28"/>
      <c r="ABR311" s="28"/>
      <c r="ABS311" s="28"/>
      <c r="ABT311" s="28"/>
      <c r="ABU311" s="28"/>
      <c r="ABV311" s="28"/>
      <c r="ABW311" s="28"/>
      <c r="ABX311" s="28"/>
      <c r="ABY311" s="28"/>
      <c r="ABZ311" s="28"/>
      <c r="ACA311" s="28"/>
      <c r="ACB311" s="28"/>
      <c r="ACC311" s="28"/>
      <c r="ACD311" s="28"/>
      <c r="ACE311" s="28"/>
      <c r="ACF311" s="28"/>
      <c r="ACG311" s="28"/>
      <c r="ACH311" s="28"/>
      <c r="ACI311" s="28"/>
      <c r="ACJ311" s="28"/>
      <c r="ACK311" s="28"/>
      <c r="ACL311" s="28"/>
      <c r="ACM311" s="28"/>
      <c r="ACN311" s="28"/>
      <c r="ACO311" s="28"/>
      <c r="ACP311" s="28"/>
      <c r="ACQ311" s="28"/>
      <c r="ACR311" s="28"/>
      <c r="ACS311" s="28"/>
      <c r="ACT311" s="28"/>
      <c r="ACU311" s="28"/>
      <c r="ACV311" s="28"/>
      <c r="ACW311" s="28"/>
      <c r="ACX311" s="28"/>
      <c r="ACY311" s="28"/>
      <c r="ACZ311" s="28"/>
      <c r="ADA311" s="28"/>
      <c r="ADB311" s="28"/>
      <c r="ADC311" s="28"/>
      <c r="ADD311" s="28"/>
      <c r="ADE311" s="28"/>
      <c r="ADF311" s="28"/>
      <c r="ADG311" s="28"/>
      <c r="ADH311" s="28"/>
      <c r="ADI311" s="28"/>
      <c r="ADJ311" s="28"/>
      <c r="ADK311" s="28"/>
      <c r="ADL311" s="28"/>
      <c r="ADM311" s="28"/>
      <c r="ADN311" s="28"/>
      <c r="ADO311" s="28"/>
      <c r="ADP311" s="28"/>
      <c r="ADQ311" s="28"/>
      <c r="ADR311" s="28"/>
      <c r="ADS311" s="28"/>
      <c r="ADT311" s="28"/>
      <c r="ADU311" s="28"/>
      <c r="ADV311" s="28"/>
      <c r="ADW311" s="28"/>
      <c r="ADX311" s="28"/>
      <c r="ADY311" s="28"/>
      <c r="ADZ311" s="28"/>
      <c r="AEA311" s="28"/>
      <c r="AEB311" s="28"/>
      <c r="AEC311" s="28"/>
      <c r="AED311" s="28"/>
      <c r="AEE311" s="28"/>
      <c r="AEF311" s="28"/>
      <c r="AEG311" s="28"/>
      <c r="AEH311" s="28"/>
      <c r="AEI311" s="28"/>
      <c r="AEJ311" s="28"/>
      <c r="AEK311" s="28"/>
      <c r="AEL311" s="28"/>
      <c r="AEM311" s="28"/>
      <c r="AEN311" s="28"/>
      <c r="AEO311" s="28"/>
      <c r="AEP311" s="28"/>
      <c r="AEQ311" s="28"/>
      <c r="AER311" s="28"/>
      <c r="AES311" s="28"/>
      <c r="AET311" s="28"/>
      <c r="AEU311" s="28"/>
      <c r="AEV311" s="28"/>
      <c r="AEW311" s="28"/>
      <c r="AEX311" s="28"/>
      <c r="AEY311" s="28"/>
      <c r="AEZ311" s="28"/>
      <c r="AFA311" s="28"/>
      <c r="AFB311" s="28"/>
      <c r="AFC311" s="28"/>
      <c r="AFD311" s="28"/>
      <c r="AFE311" s="28"/>
      <c r="AFF311" s="28"/>
      <c r="AFG311" s="28"/>
      <c r="AFH311" s="28"/>
      <c r="AFI311" s="28"/>
      <c r="AFJ311" s="28"/>
      <c r="AFK311" s="28"/>
      <c r="AFL311" s="28"/>
      <c r="AFM311" s="28"/>
      <c r="AFN311" s="28"/>
      <c r="AFO311" s="28"/>
    </row>
    <row r="312" spans="1:847" ht="31.05" customHeight="1">
      <c r="A312" s="437"/>
      <c r="B312" s="354"/>
      <c r="C312" s="465" t="s">
        <v>97</v>
      </c>
      <c r="D312" s="350"/>
      <c r="E312" s="510" t="b">
        <v>0</v>
      </c>
      <c r="F312" s="453">
        <f>$I$17*$I312/100</f>
        <v>0</v>
      </c>
      <c r="G312" s="453">
        <f>$G$17*$I312/100</f>
        <v>0</v>
      </c>
      <c r="H312" s="354" t="s">
        <v>453</v>
      </c>
      <c r="I312" s="542">
        <v>100</v>
      </c>
      <c r="J312" s="467" t="s">
        <v>334</v>
      </c>
      <c r="K312" s="456">
        <f t="shared" si="117"/>
        <v>0</v>
      </c>
      <c r="L312" s="422" t="str">
        <f t="shared" si="118"/>
        <v/>
      </c>
      <c r="M312" s="618">
        <v>3.42</v>
      </c>
      <c r="N312" s="264" t="s">
        <v>164</v>
      </c>
      <c r="O312" s="262">
        <f>G312*M312</f>
        <v>0</v>
      </c>
      <c r="P312" s="265" t="s">
        <v>165</v>
      </c>
      <c r="Q312" s="262"/>
      <c r="R312" s="262"/>
      <c r="S312" s="262"/>
      <c r="T312" s="262"/>
      <c r="U312" s="262"/>
      <c r="V312" s="262"/>
      <c r="W312" s="262"/>
      <c r="X312" s="262"/>
      <c r="Y312" s="246">
        <f t="shared" si="119"/>
        <v>0</v>
      </c>
      <c r="Z312" s="262"/>
      <c r="AA312" s="256">
        <f t="shared" si="120"/>
        <v>0</v>
      </c>
    </row>
    <row r="313" spans="1:847" s="6" customFormat="1" ht="31.05" customHeight="1">
      <c r="A313" s="457"/>
      <c r="B313" s="44"/>
      <c r="C313" s="458" t="s">
        <v>99</v>
      </c>
      <c r="D313" s="349"/>
      <c r="E313" s="473" t="b">
        <v>0</v>
      </c>
      <c r="F313" s="461">
        <f t="shared" ref="F313:F319" si="121">$I$17*$I313/100</f>
        <v>0</v>
      </c>
      <c r="G313" s="461">
        <f t="shared" ref="G313:G319" si="122">$G$17*$I313/100</f>
        <v>0</v>
      </c>
      <c r="H313" s="44" t="s">
        <v>453</v>
      </c>
      <c r="I313" s="542">
        <v>100</v>
      </c>
      <c r="J313" s="462" t="s">
        <v>334</v>
      </c>
      <c r="K313" s="463">
        <f t="shared" si="117"/>
        <v>0</v>
      </c>
      <c r="L313" s="464" t="str">
        <f t="shared" si="118"/>
        <v/>
      </c>
      <c r="M313" s="337">
        <v>7.39</v>
      </c>
      <c r="N313" s="257" t="s">
        <v>166</v>
      </c>
      <c r="O313" s="256">
        <f>G313*M313</f>
        <v>0</v>
      </c>
      <c r="P313" s="258" t="s">
        <v>167</v>
      </c>
      <c r="Q313" s="256"/>
      <c r="R313" s="256"/>
      <c r="S313" s="256"/>
      <c r="T313" s="256"/>
      <c r="U313" s="256"/>
      <c r="V313" s="256"/>
      <c r="W313" s="256"/>
      <c r="X313" s="256"/>
      <c r="Y313" s="246">
        <f t="shared" si="119"/>
        <v>0</v>
      </c>
      <c r="Z313" s="256"/>
      <c r="AA313" s="256">
        <f t="shared" si="120"/>
        <v>0</v>
      </c>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c r="CY313" s="28"/>
      <c r="CZ313" s="28"/>
      <c r="DA313" s="28"/>
      <c r="DB313" s="28"/>
      <c r="DC313" s="28"/>
      <c r="DD313" s="28"/>
      <c r="DE313" s="28"/>
      <c r="DF313" s="28"/>
      <c r="DG313" s="28"/>
      <c r="DH313" s="28"/>
      <c r="DI313" s="28"/>
      <c r="DJ313" s="28"/>
      <c r="DK313" s="28"/>
      <c r="DL313" s="28"/>
      <c r="DM313" s="28"/>
      <c r="DN313" s="28"/>
      <c r="DO313" s="28"/>
      <c r="DP313" s="28"/>
      <c r="DQ313" s="28"/>
      <c r="DR313" s="28"/>
      <c r="DS313" s="28"/>
      <c r="DT313" s="28"/>
      <c r="DU313" s="28"/>
      <c r="DV313" s="28"/>
      <c r="DW313" s="28"/>
      <c r="DX313" s="28"/>
      <c r="DY313" s="28"/>
      <c r="DZ313" s="28"/>
      <c r="EA313" s="28"/>
      <c r="EB313" s="28"/>
      <c r="EC313" s="28"/>
      <c r="ED313" s="28"/>
      <c r="EE313" s="28"/>
      <c r="EF313" s="28"/>
      <c r="EG313" s="28"/>
      <c r="EH313" s="28"/>
      <c r="EI313" s="28"/>
      <c r="EJ313" s="28"/>
      <c r="EK313" s="28"/>
      <c r="EL313" s="28"/>
      <c r="EM313" s="28"/>
      <c r="EN313" s="28"/>
      <c r="EO313" s="28"/>
      <c r="EP313" s="28"/>
      <c r="EQ313" s="28"/>
      <c r="ER313" s="28"/>
      <c r="ES313" s="28"/>
      <c r="ET313" s="28"/>
      <c r="EU313" s="28"/>
      <c r="EV313" s="28"/>
      <c r="EW313" s="28"/>
      <c r="EX313" s="28"/>
      <c r="EY313" s="28"/>
      <c r="EZ313" s="28"/>
      <c r="FA313" s="28"/>
      <c r="FB313" s="28"/>
      <c r="FC313" s="28"/>
      <c r="FD313" s="28"/>
      <c r="FE313" s="28"/>
      <c r="FF313" s="28"/>
      <c r="FG313" s="28"/>
      <c r="FH313" s="28"/>
      <c r="FI313" s="28"/>
      <c r="FJ313" s="28"/>
      <c r="FK313" s="28"/>
      <c r="FL313" s="28"/>
      <c r="FM313" s="28"/>
      <c r="FN313" s="28"/>
      <c r="FO313" s="28"/>
      <c r="FP313" s="28"/>
      <c r="FQ313" s="28"/>
      <c r="FR313" s="28"/>
      <c r="FS313" s="28"/>
      <c r="FT313" s="28"/>
      <c r="FU313" s="28"/>
      <c r="FV313" s="28"/>
      <c r="FW313" s="28"/>
      <c r="FX313" s="28"/>
      <c r="FY313" s="28"/>
      <c r="FZ313" s="28"/>
      <c r="GA313" s="28"/>
      <c r="GB313" s="28"/>
      <c r="GC313" s="28"/>
      <c r="GD313" s="28"/>
      <c r="GE313" s="28"/>
      <c r="GF313" s="28"/>
      <c r="GG313" s="28"/>
      <c r="GH313" s="28"/>
      <c r="GI313" s="28"/>
      <c r="GJ313" s="28"/>
      <c r="GK313" s="28"/>
      <c r="GL313" s="28"/>
      <c r="GM313" s="28"/>
      <c r="GN313" s="28"/>
      <c r="GO313" s="28"/>
      <c r="GP313" s="28"/>
      <c r="GQ313" s="28"/>
      <c r="GR313" s="28"/>
      <c r="GS313" s="28"/>
      <c r="GT313" s="28"/>
      <c r="GU313" s="28"/>
      <c r="GV313" s="28"/>
      <c r="GW313" s="28"/>
      <c r="GX313" s="28"/>
      <c r="GY313" s="28"/>
      <c r="GZ313" s="28"/>
      <c r="HA313" s="28"/>
      <c r="HB313" s="28"/>
      <c r="HC313" s="28"/>
      <c r="HD313" s="28"/>
      <c r="HE313" s="28"/>
      <c r="HF313" s="28"/>
      <c r="HG313" s="28"/>
      <c r="HH313" s="28"/>
      <c r="HI313" s="28"/>
      <c r="HJ313" s="28"/>
      <c r="HK313" s="28"/>
      <c r="HL313" s="28"/>
      <c r="HM313" s="28"/>
      <c r="HN313" s="28"/>
      <c r="HO313" s="28"/>
      <c r="HP313" s="28"/>
      <c r="HQ313" s="28"/>
      <c r="HR313" s="28"/>
      <c r="HS313" s="28"/>
      <c r="HT313" s="28"/>
      <c r="HU313" s="28"/>
      <c r="HV313" s="28"/>
      <c r="HW313" s="28"/>
      <c r="HX313" s="28"/>
      <c r="HY313" s="28"/>
      <c r="HZ313" s="28"/>
      <c r="IA313" s="28"/>
      <c r="IB313" s="28"/>
      <c r="IC313" s="28"/>
      <c r="ID313" s="28"/>
      <c r="IE313" s="28"/>
      <c r="IF313" s="28"/>
      <c r="IG313" s="28"/>
      <c r="IH313" s="28"/>
      <c r="II313" s="28"/>
      <c r="IJ313" s="28"/>
      <c r="IK313" s="28"/>
      <c r="IL313" s="28"/>
      <c r="IM313" s="28"/>
      <c r="IN313" s="28"/>
      <c r="IO313" s="28"/>
      <c r="IP313" s="28"/>
      <c r="IQ313" s="28"/>
      <c r="IR313" s="28"/>
      <c r="IS313" s="28"/>
      <c r="IT313" s="28"/>
      <c r="IU313" s="28"/>
      <c r="IV313" s="28"/>
      <c r="IW313" s="28"/>
      <c r="IX313" s="28"/>
      <c r="IY313" s="28"/>
      <c r="IZ313" s="28"/>
      <c r="JA313" s="28"/>
      <c r="JB313" s="28"/>
      <c r="JC313" s="28"/>
      <c r="JD313" s="28"/>
      <c r="JE313" s="28"/>
      <c r="JF313" s="28"/>
      <c r="JG313" s="28"/>
      <c r="JH313" s="28"/>
      <c r="JI313" s="28"/>
      <c r="JJ313" s="28"/>
      <c r="JK313" s="28"/>
      <c r="JL313" s="28"/>
      <c r="JM313" s="28"/>
      <c r="JN313" s="28"/>
      <c r="JO313" s="28"/>
      <c r="JP313" s="28"/>
      <c r="JQ313" s="28"/>
      <c r="JR313" s="28"/>
      <c r="JS313" s="28"/>
      <c r="JT313" s="28"/>
      <c r="JU313" s="28"/>
      <c r="JV313" s="28"/>
      <c r="JW313" s="28"/>
      <c r="JX313" s="28"/>
      <c r="JY313" s="28"/>
      <c r="JZ313" s="28"/>
      <c r="KA313" s="28"/>
      <c r="KB313" s="28"/>
      <c r="KC313" s="28"/>
      <c r="KD313" s="28"/>
      <c r="KE313" s="28"/>
      <c r="KF313" s="28"/>
      <c r="KG313" s="28"/>
      <c r="KH313" s="28"/>
      <c r="KI313" s="28"/>
      <c r="KJ313" s="28"/>
      <c r="KK313" s="28"/>
      <c r="KL313" s="28"/>
      <c r="KM313" s="28"/>
      <c r="KN313" s="28"/>
      <c r="KO313" s="28"/>
      <c r="KP313" s="28"/>
      <c r="KQ313" s="28"/>
      <c r="KR313" s="28"/>
      <c r="KS313" s="28"/>
      <c r="KT313" s="28"/>
      <c r="KU313" s="28"/>
      <c r="KV313" s="28"/>
      <c r="KW313" s="28"/>
      <c r="KX313" s="28"/>
      <c r="KY313" s="28"/>
      <c r="KZ313" s="28"/>
      <c r="LA313" s="28"/>
      <c r="LB313" s="28"/>
      <c r="LC313" s="28"/>
      <c r="LD313" s="28"/>
      <c r="LE313" s="28"/>
      <c r="LF313" s="28"/>
      <c r="LG313" s="28"/>
      <c r="LH313" s="28"/>
      <c r="LI313" s="28"/>
      <c r="LJ313" s="28"/>
      <c r="LK313" s="28"/>
      <c r="LL313" s="28"/>
      <c r="LM313" s="28"/>
      <c r="LN313" s="28"/>
      <c r="LO313" s="28"/>
      <c r="LP313" s="28"/>
      <c r="LQ313" s="28"/>
      <c r="LR313" s="28"/>
      <c r="LS313" s="28"/>
      <c r="LT313" s="28"/>
      <c r="LU313" s="28"/>
      <c r="LV313" s="28"/>
      <c r="LW313" s="28"/>
      <c r="LX313" s="28"/>
      <c r="LY313" s="28"/>
      <c r="LZ313" s="28"/>
      <c r="MA313" s="28"/>
      <c r="MB313" s="28"/>
      <c r="MC313" s="28"/>
      <c r="MD313" s="28"/>
      <c r="ME313" s="28"/>
      <c r="MF313" s="28"/>
      <c r="MG313" s="28"/>
      <c r="MH313" s="28"/>
      <c r="MI313" s="28"/>
      <c r="MJ313" s="28"/>
      <c r="MK313" s="28"/>
      <c r="ML313" s="28"/>
      <c r="MM313" s="28"/>
      <c r="MN313" s="28"/>
      <c r="MO313" s="28"/>
      <c r="MP313" s="28"/>
      <c r="MQ313" s="28"/>
      <c r="MR313" s="28"/>
      <c r="MS313" s="28"/>
      <c r="MT313" s="28"/>
      <c r="MU313" s="28"/>
      <c r="MV313" s="28"/>
      <c r="MW313" s="28"/>
      <c r="MX313" s="28"/>
      <c r="MY313" s="28"/>
      <c r="MZ313" s="28"/>
      <c r="NA313" s="28"/>
      <c r="NB313" s="28"/>
      <c r="NC313" s="28"/>
      <c r="ND313" s="28"/>
      <c r="NE313" s="28"/>
      <c r="NF313" s="28"/>
      <c r="NG313" s="28"/>
      <c r="NH313" s="28"/>
      <c r="NI313" s="28"/>
      <c r="NJ313" s="28"/>
      <c r="NK313" s="28"/>
      <c r="NL313" s="28"/>
      <c r="NM313" s="28"/>
      <c r="NN313" s="28"/>
      <c r="NO313" s="28"/>
      <c r="NP313" s="28"/>
      <c r="NQ313" s="28"/>
      <c r="NR313" s="28"/>
      <c r="NS313" s="28"/>
      <c r="NT313" s="28"/>
      <c r="NU313" s="28"/>
      <c r="NV313" s="28"/>
      <c r="NW313" s="28"/>
      <c r="NX313" s="28"/>
      <c r="NY313" s="28"/>
      <c r="NZ313" s="28"/>
      <c r="OA313" s="28"/>
      <c r="OB313" s="28"/>
      <c r="OC313" s="28"/>
      <c r="OD313" s="28"/>
      <c r="OE313" s="28"/>
      <c r="OF313" s="28"/>
      <c r="OG313" s="28"/>
      <c r="OH313" s="28"/>
      <c r="OI313" s="28"/>
      <c r="OJ313" s="28"/>
      <c r="OK313" s="28"/>
      <c r="OL313" s="28"/>
      <c r="OM313" s="28"/>
      <c r="ON313" s="28"/>
      <c r="OO313" s="28"/>
      <c r="OP313" s="28"/>
      <c r="OQ313" s="28"/>
      <c r="OR313" s="28"/>
      <c r="OS313" s="28"/>
      <c r="OT313" s="28"/>
      <c r="OU313" s="28"/>
      <c r="OV313" s="28"/>
      <c r="OW313" s="28"/>
      <c r="OX313" s="28"/>
      <c r="OY313" s="28"/>
      <c r="OZ313" s="28"/>
      <c r="PA313" s="28"/>
      <c r="PB313" s="28"/>
      <c r="PC313" s="28"/>
      <c r="PD313" s="28"/>
      <c r="PE313" s="28"/>
      <c r="PF313" s="28"/>
      <c r="PG313" s="28"/>
      <c r="PH313" s="28"/>
      <c r="PI313" s="28"/>
      <c r="PJ313" s="28"/>
      <c r="PK313" s="28"/>
      <c r="PL313" s="28"/>
      <c r="PM313" s="28"/>
      <c r="PN313" s="28"/>
      <c r="PO313" s="28"/>
      <c r="PP313" s="28"/>
      <c r="PQ313" s="28"/>
      <c r="PR313" s="28"/>
      <c r="PS313" s="28"/>
      <c r="PT313" s="28"/>
      <c r="PU313" s="28"/>
      <c r="PV313" s="28"/>
      <c r="PW313" s="28"/>
      <c r="PX313" s="28"/>
      <c r="PY313" s="28"/>
      <c r="PZ313" s="28"/>
      <c r="QA313" s="28"/>
      <c r="QB313" s="28"/>
      <c r="QC313" s="28"/>
      <c r="QD313" s="28"/>
      <c r="QE313" s="28"/>
      <c r="QF313" s="28"/>
      <c r="QG313" s="28"/>
      <c r="QH313" s="28"/>
      <c r="QI313" s="28"/>
      <c r="QJ313" s="28"/>
      <c r="QK313" s="28"/>
      <c r="QL313" s="28"/>
      <c r="QM313" s="28"/>
      <c r="QN313" s="28"/>
      <c r="QO313" s="28"/>
      <c r="QP313" s="28"/>
      <c r="QQ313" s="28"/>
      <c r="QR313" s="28"/>
      <c r="QS313" s="28"/>
      <c r="QT313" s="28"/>
      <c r="QU313" s="28"/>
      <c r="QV313" s="28"/>
      <c r="QW313" s="28"/>
      <c r="QX313" s="28"/>
      <c r="QY313" s="28"/>
      <c r="QZ313" s="28"/>
      <c r="RA313" s="28"/>
      <c r="RB313" s="28"/>
      <c r="RC313" s="28"/>
      <c r="RD313" s="28"/>
      <c r="RE313" s="28"/>
      <c r="RF313" s="28"/>
      <c r="RG313" s="28"/>
      <c r="RH313" s="28"/>
      <c r="RI313" s="28"/>
      <c r="RJ313" s="28"/>
      <c r="RK313" s="28"/>
      <c r="RL313" s="28"/>
      <c r="RM313" s="28"/>
      <c r="RN313" s="28"/>
      <c r="RO313" s="28"/>
      <c r="RP313" s="28"/>
      <c r="RQ313" s="28"/>
      <c r="RR313" s="28"/>
      <c r="RS313" s="28"/>
      <c r="RT313" s="28"/>
      <c r="RU313" s="28"/>
      <c r="RV313" s="28"/>
      <c r="RW313" s="28"/>
      <c r="RX313" s="28"/>
      <c r="RY313" s="28"/>
      <c r="RZ313" s="28"/>
      <c r="SA313" s="28"/>
      <c r="SB313" s="28"/>
      <c r="SC313" s="28"/>
      <c r="SD313" s="28"/>
      <c r="SE313" s="28"/>
      <c r="SF313" s="28"/>
      <c r="SG313" s="28"/>
      <c r="SH313" s="28"/>
      <c r="SI313" s="28"/>
      <c r="SJ313" s="28"/>
      <c r="SK313" s="28"/>
      <c r="SL313" s="28"/>
      <c r="SM313" s="28"/>
      <c r="SN313" s="28"/>
      <c r="SO313" s="28"/>
      <c r="SP313" s="28"/>
      <c r="SQ313" s="28"/>
      <c r="SR313" s="28"/>
      <c r="SS313" s="28"/>
      <c r="ST313" s="28"/>
      <c r="SU313" s="28"/>
      <c r="SV313" s="28"/>
      <c r="SW313" s="28"/>
      <c r="SX313" s="28"/>
      <c r="SY313" s="28"/>
      <c r="SZ313" s="28"/>
      <c r="TA313" s="28"/>
      <c r="TB313" s="28"/>
      <c r="TC313" s="28"/>
      <c r="TD313" s="28"/>
      <c r="TE313" s="28"/>
      <c r="TF313" s="28"/>
      <c r="TG313" s="28"/>
      <c r="TH313" s="28"/>
      <c r="TI313" s="28"/>
      <c r="TJ313" s="28"/>
      <c r="TK313" s="28"/>
      <c r="TL313" s="28"/>
      <c r="TM313" s="28"/>
      <c r="TN313" s="28"/>
      <c r="TO313" s="28"/>
      <c r="TP313" s="28"/>
      <c r="TQ313" s="28"/>
      <c r="TR313" s="28"/>
      <c r="TS313" s="28"/>
      <c r="TT313" s="28"/>
      <c r="TU313" s="28"/>
      <c r="TV313" s="28"/>
      <c r="TW313" s="28"/>
      <c r="TX313" s="28"/>
      <c r="TY313" s="28"/>
      <c r="TZ313" s="28"/>
      <c r="UA313" s="28"/>
      <c r="UB313" s="28"/>
      <c r="UC313" s="28"/>
      <c r="UD313" s="28"/>
      <c r="UE313" s="28"/>
      <c r="UF313" s="28"/>
      <c r="UG313" s="28"/>
      <c r="UH313" s="28"/>
      <c r="UI313" s="28"/>
      <c r="UJ313" s="28"/>
      <c r="UK313" s="28"/>
      <c r="UL313" s="28"/>
      <c r="UM313" s="28"/>
      <c r="UN313" s="28"/>
      <c r="UO313" s="28"/>
      <c r="UP313" s="28"/>
      <c r="UQ313" s="28"/>
      <c r="UR313" s="28"/>
      <c r="US313" s="28"/>
      <c r="UT313" s="28"/>
      <c r="UU313" s="28"/>
      <c r="UV313" s="28"/>
      <c r="UW313" s="28"/>
      <c r="UX313" s="28"/>
      <c r="UY313" s="28"/>
      <c r="UZ313" s="28"/>
      <c r="VA313" s="28"/>
      <c r="VB313" s="28"/>
      <c r="VC313" s="28"/>
      <c r="VD313" s="28"/>
      <c r="VE313" s="28"/>
      <c r="VF313" s="28"/>
      <c r="VG313" s="28"/>
      <c r="VH313" s="28"/>
      <c r="VI313" s="28"/>
      <c r="VJ313" s="28"/>
      <c r="VK313" s="28"/>
      <c r="VL313" s="28"/>
      <c r="VM313" s="28"/>
      <c r="VN313" s="28"/>
      <c r="VO313" s="28"/>
      <c r="VP313" s="28"/>
      <c r="VQ313" s="28"/>
      <c r="VR313" s="28"/>
      <c r="VS313" s="28"/>
      <c r="VT313" s="28"/>
      <c r="VU313" s="28"/>
      <c r="VV313" s="28"/>
      <c r="VW313" s="28"/>
      <c r="VX313" s="28"/>
      <c r="VY313" s="28"/>
      <c r="VZ313" s="28"/>
      <c r="WA313" s="28"/>
      <c r="WB313" s="28"/>
      <c r="WC313" s="28"/>
      <c r="WD313" s="28"/>
      <c r="WE313" s="28"/>
      <c r="WF313" s="28"/>
      <c r="WG313" s="28"/>
      <c r="WH313" s="28"/>
      <c r="WI313" s="28"/>
      <c r="WJ313" s="28"/>
      <c r="WK313" s="28"/>
      <c r="WL313" s="28"/>
      <c r="WM313" s="28"/>
      <c r="WN313" s="28"/>
      <c r="WO313" s="28"/>
      <c r="WP313" s="28"/>
      <c r="WQ313" s="28"/>
      <c r="WR313" s="28"/>
      <c r="WS313" s="28"/>
      <c r="WT313" s="28"/>
      <c r="WU313" s="28"/>
      <c r="WV313" s="28"/>
      <c r="WW313" s="28"/>
      <c r="WX313" s="28"/>
      <c r="WY313" s="28"/>
      <c r="WZ313" s="28"/>
      <c r="XA313" s="28"/>
      <c r="XB313" s="28"/>
      <c r="XC313" s="28"/>
      <c r="XD313" s="28"/>
      <c r="XE313" s="28"/>
      <c r="XF313" s="28"/>
      <c r="XG313" s="28"/>
      <c r="XH313" s="28"/>
      <c r="XI313" s="28"/>
      <c r="XJ313" s="28"/>
      <c r="XK313" s="28"/>
      <c r="XL313" s="28"/>
      <c r="XM313" s="28"/>
      <c r="XN313" s="28"/>
      <c r="XO313" s="28"/>
      <c r="XP313" s="28"/>
      <c r="XQ313" s="28"/>
      <c r="XR313" s="28"/>
      <c r="XS313" s="28"/>
      <c r="XT313" s="28"/>
      <c r="XU313" s="28"/>
      <c r="XV313" s="28"/>
      <c r="XW313" s="28"/>
      <c r="XX313" s="28"/>
      <c r="XY313" s="28"/>
      <c r="XZ313" s="28"/>
      <c r="YA313" s="28"/>
      <c r="YB313" s="28"/>
      <c r="YC313" s="28"/>
      <c r="YD313" s="28"/>
      <c r="YE313" s="28"/>
      <c r="YF313" s="28"/>
      <c r="YG313" s="28"/>
      <c r="YH313" s="28"/>
      <c r="YI313" s="28"/>
      <c r="YJ313" s="28"/>
      <c r="YK313" s="28"/>
      <c r="YL313" s="28"/>
      <c r="YM313" s="28"/>
      <c r="YN313" s="28"/>
      <c r="YO313" s="28"/>
      <c r="YP313" s="28"/>
      <c r="YQ313" s="28"/>
      <c r="YR313" s="28"/>
      <c r="YS313" s="28"/>
      <c r="YT313" s="28"/>
      <c r="YU313" s="28"/>
      <c r="YV313" s="28"/>
      <c r="YW313" s="28"/>
      <c r="YX313" s="28"/>
      <c r="YY313" s="28"/>
      <c r="YZ313" s="28"/>
      <c r="ZA313" s="28"/>
      <c r="ZB313" s="28"/>
      <c r="ZC313" s="28"/>
      <c r="ZD313" s="28"/>
      <c r="ZE313" s="28"/>
      <c r="ZF313" s="28"/>
      <c r="ZG313" s="28"/>
      <c r="ZH313" s="28"/>
      <c r="ZI313" s="28"/>
      <c r="ZJ313" s="28"/>
      <c r="ZK313" s="28"/>
      <c r="ZL313" s="28"/>
      <c r="ZM313" s="28"/>
      <c r="ZN313" s="28"/>
      <c r="ZO313" s="28"/>
      <c r="ZP313" s="28"/>
      <c r="ZQ313" s="28"/>
      <c r="ZR313" s="28"/>
      <c r="ZS313" s="28"/>
      <c r="ZT313" s="28"/>
      <c r="ZU313" s="28"/>
      <c r="ZV313" s="28"/>
      <c r="ZW313" s="28"/>
      <c r="ZX313" s="28"/>
      <c r="ZY313" s="28"/>
      <c r="ZZ313" s="28"/>
      <c r="AAA313" s="28"/>
      <c r="AAB313" s="28"/>
      <c r="AAC313" s="28"/>
      <c r="AAD313" s="28"/>
      <c r="AAE313" s="28"/>
      <c r="AAF313" s="28"/>
      <c r="AAG313" s="28"/>
      <c r="AAH313" s="28"/>
      <c r="AAI313" s="28"/>
      <c r="AAJ313" s="28"/>
      <c r="AAK313" s="28"/>
      <c r="AAL313" s="28"/>
      <c r="AAM313" s="28"/>
      <c r="AAN313" s="28"/>
      <c r="AAO313" s="28"/>
      <c r="AAP313" s="28"/>
      <c r="AAQ313" s="28"/>
      <c r="AAR313" s="28"/>
      <c r="AAS313" s="28"/>
      <c r="AAT313" s="28"/>
      <c r="AAU313" s="28"/>
      <c r="AAV313" s="28"/>
      <c r="AAW313" s="28"/>
      <c r="AAX313" s="28"/>
      <c r="AAY313" s="28"/>
      <c r="AAZ313" s="28"/>
      <c r="ABA313" s="28"/>
      <c r="ABB313" s="28"/>
      <c r="ABC313" s="28"/>
      <c r="ABD313" s="28"/>
      <c r="ABE313" s="28"/>
      <c r="ABF313" s="28"/>
      <c r="ABG313" s="28"/>
      <c r="ABH313" s="28"/>
      <c r="ABI313" s="28"/>
      <c r="ABJ313" s="28"/>
      <c r="ABK313" s="28"/>
      <c r="ABL313" s="28"/>
      <c r="ABM313" s="28"/>
      <c r="ABN313" s="28"/>
      <c r="ABO313" s="28"/>
      <c r="ABP313" s="28"/>
      <c r="ABQ313" s="28"/>
      <c r="ABR313" s="28"/>
      <c r="ABS313" s="28"/>
      <c r="ABT313" s="28"/>
      <c r="ABU313" s="28"/>
      <c r="ABV313" s="28"/>
      <c r="ABW313" s="28"/>
      <c r="ABX313" s="28"/>
      <c r="ABY313" s="28"/>
      <c r="ABZ313" s="28"/>
      <c r="ACA313" s="28"/>
      <c r="ACB313" s="28"/>
      <c r="ACC313" s="28"/>
      <c r="ACD313" s="28"/>
      <c r="ACE313" s="28"/>
      <c r="ACF313" s="28"/>
      <c r="ACG313" s="28"/>
      <c r="ACH313" s="28"/>
      <c r="ACI313" s="28"/>
      <c r="ACJ313" s="28"/>
      <c r="ACK313" s="28"/>
      <c r="ACL313" s="28"/>
      <c r="ACM313" s="28"/>
      <c r="ACN313" s="28"/>
      <c r="ACO313" s="28"/>
      <c r="ACP313" s="28"/>
      <c r="ACQ313" s="28"/>
      <c r="ACR313" s="28"/>
      <c r="ACS313" s="28"/>
      <c r="ACT313" s="28"/>
      <c r="ACU313" s="28"/>
      <c r="ACV313" s="28"/>
      <c r="ACW313" s="28"/>
      <c r="ACX313" s="28"/>
      <c r="ACY313" s="28"/>
      <c r="ACZ313" s="28"/>
      <c r="ADA313" s="28"/>
      <c r="ADB313" s="28"/>
      <c r="ADC313" s="28"/>
      <c r="ADD313" s="28"/>
      <c r="ADE313" s="28"/>
      <c r="ADF313" s="28"/>
      <c r="ADG313" s="28"/>
      <c r="ADH313" s="28"/>
      <c r="ADI313" s="28"/>
      <c r="ADJ313" s="28"/>
      <c r="ADK313" s="28"/>
      <c r="ADL313" s="28"/>
      <c r="ADM313" s="28"/>
      <c r="ADN313" s="28"/>
      <c r="ADO313" s="28"/>
      <c r="ADP313" s="28"/>
      <c r="ADQ313" s="28"/>
      <c r="ADR313" s="28"/>
      <c r="ADS313" s="28"/>
      <c r="ADT313" s="28"/>
      <c r="ADU313" s="28"/>
      <c r="ADV313" s="28"/>
      <c r="ADW313" s="28"/>
      <c r="ADX313" s="28"/>
      <c r="ADY313" s="28"/>
      <c r="ADZ313" s="28"/>
      <c r="AEA313" s="28"/>
      <c r="AEB313" s="28"/>
      <c r="AEC313" s="28"/>
      <c r="AED313" s="28"/>
      <c r="AEE313" s="28"/>
      <c r="AEF313" s="28"/>
      <c r="AEG313" s="28"/>
      <c r="AEH313" s="28"/>
      <c r="AEI313" s="28"/>
      <c r="AEJ313" s="28"/>
      <c r="AEK313" s="28"/>
      <c r="AEL313" s="28"/>
      <c r="AEM313" s="28"/>
      <c r="AEN313" s="28"/>
      <c r="AEO313" s="28"/>
      <c r="AEP313" s="28"/>
      <c r="AEQ313" s="28"/>
      <c r="AER313" s="28"/>
      <c r="AES313" s="28"/>
      <c r="AET313" s="28"/>
      <c r="AEU313" s="28"/>
      <c r="AEV313" s="28"/>
      <c r="AEW313" s="28"/>
      <c r="AEX313" s="28"/>
      <c r="AEY313" s="28"/>
      <c r="AEZ313" s="28"/>
      <c r="AFA313" s="28"/>
      <c r="AFB313" s="28"/>
      <c r="AFC313" s="28"/>
      <c r="AFD313" s="28"/>
      <c r="AFE313" s="28"/>
      <c r="AFF313" s="28"/>
      <c r="AFG313" s="28"/>
      <c r="AFH313" s="28"/>
      <c r="AFI313" s="28"/>
      <c r="AFJ313" s="28"/>
      <c r="AFK313" s="28"/>
      <c r="AFL313" s="28"/>
      <c r="AFM313" s="28"/>
      <c r="AFN313" s="28"/>
      <c r="AFO313" s="28"/>
    </row>
    <row r="314" spans="1:847" ht="31.05" customHeight="1">
      <c r="A314" s="437"/>
      <c r="B314" s="354"/>
      <c r="C314" s="480" t="s">
        <v>118</v>
      </c>
      <c r="D314" s="350"/>
      <c r="E314" s="481" t="b">
        <v>0</v>
      </c>
      <c r="F314" s="453">
        <f t="shared" si="121"/>
        <v>0</v>
      </c>
      <c r="G314" s="453">
        <f t="shared" si="122"/>
        <v>0</v>
      </c>
      <c r="H314" s="354" t="s">
        <v>453</v>
      </c>
      <c r="I314" s="542">
        <v>100</v>
      </c>
      <c r="J314" s="467" t="s">
        <v>334</v>
      </c>
      <c r="K314" s="456">
        <f t="shared" si="117"/>
        <v>0</v>
      </c>
      <c r="L314" s="422" t="str">
        <f t="shared" si="118"/>
        <v/>
      </c>
      <c r="M314" s="618">
        <v>12.48</v>
      </c>
      <c r="N314" s="262" t="s">
        <v>254</v>
      </c>
      <c r="O314" s="262">
        <f>G314*M314</f>
        <v>0</v>
      </c>
      <c r="P314" s="262" t="s">
        <v>255</v>
      </c>
      <c r="Q314" s="262"/>
      <c r="R314" s="262"/>
      <c r="S314" s="262"/>
      <c r="T314" s="262"/>
      <c r="U314" s="262"/>
      <c r="V314" s="262"/>
      <c r="W314" s="262"/>
      <c r="X314" s="262"/>
      <c r="Y314" s="246">
        <f t="shared" si="119"/>
        <v>0</v>
      </c>
      <c r="Z314" s="262"/>
      <c r="AA314" s="256">
        <f t="shared" si="120"/>
        <v>0</v>
      </c>
    </row>
    <row r="315" spans="1:847" s="6" customFormat="1" ht="31.05" customHeight="1">
      <c r="A315" s="457"/>
      <c r="B315" s="44"/>
      <c r="C315" s="472" t="s">
        <v>256</v>
      </c>
      <c r="D315" s="349"/>
      <c r="E315" s="473" t="b">
        <v>0</v>
      </c>
      <c r="F315" s="461">
        <f t="shared" si="121"/>
        <v>0</v>
      </c>
      <c r="G315" s="461">
        <f t="shared" si="122"/>
        <v>0</v>
      </c>
      <c r="H315" s="44" t="s">
        <v>453</v>
      </c>
      <c r="I315" s="542">
        <v>100</v>
      </c>
      <c r="J315" s="468" t="s">
        <v>334</v>
      </c>
      <c r="K315" s="463">
        <f t="shared" si="117"/>
        <v>0</v>
      </c>
      <c r="L315" s="464" t="str">
        <f t="shared" si="118"/>
        <v/>
      </c>
      <c r="M315" s="337">
        <v>13.4</v>
      </c>
      <c r="N315" s="256" t="s">
        <v>212</v>
      </c>
      <c r="O315" s="256">
        <f>G315*M315</f>
        <v>0</v>
      </c>
      <c r="P315" s="249" t="s">
        <v>258</v>
      </c>
      <c r="Q315" s="256"/>
      <c r="R315" s="256"/>
      <c r="S315" s="256"/>
      <c r="T315" s="256"/>
      <c r="U315" s="256"/>
      <c r="V315" s="256"/>
      <c r="W315" s="256"/>
      <c r="X315" s="256"/>
      <c r="Y315" s="246">
        <f t="shared" si="119"/>
        <v>0</v>
      </c>
      <c r="Z315" s="256">
        <f>G315*17.09*0.5*0.5*3.67</f>
        <v>0</v>
      </c>
      <c r="AA315" s="256">
        <f t="shared" si="120"/>
        <v>0</v>
      </c>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c r="DJ315" s="28"/>
      <c r="DK315" s="28"/>
      <c r="DL315" s="28"/>
      <c r="DM315" s="28"/>
      <c r="DN315" s="28"/>
      <c r="DO315" s="28"/>
      <c r="DP315" s="28"/>
      <c r="DQ315" s="28"/>
      <c r="DR315" s="28"/>
      <c r="DS315" s="28"/>
      <c r="DT315" s="28"/>
      <c r="DU315" s="28"/>
      <c r="DV315" s="28"/>
      <c r="DW315" s="28"/>
      <c r="DX315" s="28"/>
      <c r="DY315" s="28"/>
      <c r="DZ315" s="28"/>
      <c r="EA315" s="28"/>
      <c r="EB315" s="28"/>
      <c r="EC315" s="28"/>
      <c r="ED315" s="28"/>
      <c r="EE315" s="28"/>
      <c r="EF315" s="28"/>
      <c r="EG315" s="28"/>
      <c r="EH315" s="28"/>
      <c r="EI315" s="28"/>
      <c r="EJ315" s="28"/>
      <c r="EK315" s="28"/>
      <c r="EL315" s="28"/>
      <c r="EM315" s="28"/>
      <c r="EN315" s="28"/>
      <c r="EO315" s="28"/>
      <c r="EP315" s="28"/>
      <c r="EQ315" s="28"/>
      <c r="ER315" s="28"/>
      <c r="ES315" s="28"/>
      <c r="ET315" s="28"/>
      <c r="EU315" s="28"/>
      <c r="EV315" s="28"/>
      <c r="EW315" s="28"/>
      <c r="EX315" s="28"/>
      <c r="EY315" s="28"/>
      <c r="EZ315" s="28"/>
      <c r="FA315" s="28"/>
      <c r="FB315" s="28"/>
      <c r="FC315" s="28"/>
      <c r="FD315" s="28"/>
      <c r="FE315" s="28"/>
      <c r="FF315" s="28"/>
      <c r="FG315" s="28"/>
      <c r="FH315" s="28"/>
      <c r="FI315" s="28"/>
      <c r="FJ315" s="28"/>
      <c r="FK315" s="28"/>
      <c r="FL315" s="28"/>
      <c r="FM315" s="28"/>
      <c r="FN315" s="28"/>
      <c r="FO315" s="28"/>
      <c r="FP315" s="28"/>
      <c r="FQ315" s="28"/>
      <c r="FR315" s="28"/>
      <c r="FS315" s="28"/>
      <c r="FT315" s="28"/>
      <c r="FU315" s="28"/>
      <c r="FV315" s="28"/>
      <c r="FW315" s="28"/>
      <c r="FX315" s="28"/>
      <c r="FY315" s="28"/>
      <c r="FZ315" s="28"/>
      <c r="GA315" s="28"/>
      <c r="GB315" s="28"/>
      <c r="GC315" s="28"/>
      <c r="GD315" s="28"/>
      <c r="GE315" s="28"/>
      <c r="GF315" s="28"/>
      <c r="GG315" s="28"/>
      <c r="GH315" s="28"/>
      <c r="GI315" s="28"/>
      <c r="GJ315" s="28"/>
      <c r="GK315" s="28"/>
      <c r="GL315" s="28"/>
      <c r="GM315" s="28"/>
      <c r="GN315" s="28"/>
      <c r="GO315" s="28"/>
      <c r="GP315" s="28"/>
      <c r="GQ315" s="28"/>
      <c r="GR315" s="28"/>
      <c r="GS315" s="28"/>
      <c r="GT315" s="28"/>
      <c r="GU315" s="28"/>
      <c r="GV315" s="28"/>
      <c r="GW315" s="28"/>
      <c r="GX315" s="28"/>
      <c r="GY315" s="28"/>
      <c r="GZ315" s="28"/>
      <c r="HA315" s="28"/>
      <c r="HB315" s="28"/>
      <c r="HC315" s="28"/>
      <c r="HD315" s="28"/>
      <c r="HE315" s="28"/>
      <c r="HF315" s="28"/>
      <c r="HG315" s="28"/>
      <c r="HH315" s="28"/>
      <c r="HI315" s="28"/>
      <c r="HJ315" s="28"/>
      <c r="HK315" s="28"/>
      <c r="HL315" s="28"/>
      <c r="HM315" s="28"/>
      <c r="HN315" s="28"/>
      <c r="HO315" s="28"/>
      <c r="HP315" s="28"/>
      <c r="HQ315" s="28"/>
      <c r="HR315" s="28"/>
      <c r="HS315" s="28"/>
      <c r="HT315" s="28"/>
      <c r="HU315" s="28"/>
      <c r="HV315" s="28"/>
      <c r="HW315" s="28"/>
      <c r="HX315" s="28"/>
      <c r="HY315" s="28"/>
      <c r="HZ315" s="28"/>
      <c r="IA315" s="28"/>
      <c r="IB315" s="28"/>
      <c r="IC315" s="28"/>
      <c r="ID315" s="28"/>
      <c r="IE315" s="28"/>
      <c r="IF315" s="28"/>
      <c r="IG315" s="28"/>
      <c r="IH315" s="28"/>
      <c r="II315" s="28"/>
      <c r="IJ315" s="28"/>
      <c r="IK315" s="28"/>
      <c r="IL315" s="28"/>
      <c r="IM315" s="28"/>
      <c r="IN315" s="28"/>
      <c r="IO315" s="28"/>
      <c r="IP315" s="28"/>
      <c r="IQ315" s="28"/>
      <c r="IR315" s="28"/>
      <c r="IS315" s="28"/>
      <c r="IT315" s="28"/>
      <c r="IU315" s="28"/>
      <c r="IV315" s="28"/>
      <c r="IW315" s="28"/>
      <c r="IX315" s="28"/>
      <c r="IY315" s="28"/>
      <c r="IZ315" s="28"/>
      <c r="JA315" s="28"/>
      <c r="JB315" s="28"/>
      <c r="JC315" s="28"/>
      <c r="JD315" s="28"/>
      <c r="JE315" s="28"/>
      <c r="JF315" s="28"/>
      <c r="JG315" s="28"/>
      <c r="JH315" s="28"/>
      <c r="JI315" s="28"/>
      <c r="JJ315" s="28"/>
      <c r="JK315" s="28"/>
      <c r="JL315" s="28"/>
      <c r="JM315" s="28"/>
      <c r="JN315" s="28"/>
      <c r="JO315" s="28"/>
      <c r="JP315" s="28"/>
      <c r="JQ315" s="28"/>
      <c r="JR315" s="28"/>
      <c r="JS315" s="28"/>
      <c r="JT315" s="28"/>
      <c r="JU315" s="28"/>
      <c r="JV315" s="28"/>
      <c r="JW315" s="28"/>
      <c r="JX315" s="28"/>
      <c r="JY315" s="28"/>
      <c r="JZ315" s="28"/>
      <c r="KA315" s="28"/>
      <c r="KB315" s="28"/>
      <c r="KC315" s="28"/>
      <c r="KD315" s="28"/>
      <c r="KE315" s="28"/>
      <c r="KF315" s="28"/>
      <c r="KG315" s="28"/>
      <c r="KH315" s="28"/>
      <c r="KI315" s="28"/>
      <c r="KJ315" s="28"/>
      <c r="KK315" s="28"/>
      <c r="KL315" s="28"/>
      <c r="KM315" s="28"/>
      <c r="KN315" s="28"/>
      <c r="KO315" s="28"/>
      <c r="KP315" s="28"/>
      <c r="KQ315" s="28"/>
      <c r="KR315" s="28"/>
      <c r="KS315" s="28"/>
      <c r="KT315" s="28"/>
      <c r="KU315" s="28"/>
      <c r="KV315" s="28"/>
      <c r="KW315" s="28"/>
      <c r="KX315" s="28"/>
      <c r="KY315" s="28"/>
      <c r="KZ315" s="28"/>
      <c r="LA315" s="28"/>
      <c r="LB315" s="28"/>
      <c r="LC315" s="28"/>
      <c r="LD315" s="28"/>
      <c r="LE315" s="28"/>
      <c r="LF315" s="28"/>
      <c r="LG315" s="28"/>
      <c r="LH315" s="28"/>
      <c r="LI315" s="28"/>
      <c r="LJ315" s="28"/>
      <c r="LK315" s="28"/>
      <c r="LL315" s="28"/>
      <c r="LM315" s="28"/>
      <c r="LN315" s="28"/>
      <c r="LO315" s="28"/>
      <c r="LP315" s="28"/>
      <c r="LQ315" s="28"/>
      <c r="LR315" s="28"/>
      <c r="LS315" s="28"/>
      <c r="LT315" s="28"/>
      <c r="LU315" s="28"/>
      <c r="LV315" s="28"/>
      <c r="LW315" s="28"/>
      <c r="LX315" s="28"/>
      <c r="LY315" s="28"/>
      <c r="LZ315" s="28"/>
      <c r="MA315" s="28"/>
      <c r="MB315" s="28"/>
      <c r="MC315" s="28"/>
      <c r="MD315" s="28"/>
      <c r="ME315" s="28"/>
      <c r="MF315" s="28"/>
      <c r="MG315" s="28"/>
      <c r="MH315" s="28"/>
      <c r="MI315" s="28"/>
      <c r="MJ315" s="28"/>
      <c r="MK315" s="28"/>
      <c r="ML315" s="28"/>
      <c r="MM315" s="28"/>
      <c r="MN315" s="28"/>
      <c r="MO315" s="28"/>
      <c r="MP315" s="28"/>
      <c r="MQ315" s="28"/>
      <c r="MR315" s="28"/>
      <c r="MS315" s="28"/>
      <c r="MT315" s="28"/>
      <c r="MU315" s="28"/>
      <c r="MV315" s="28"/>
      <c r="MW315" s="28"/>
      <c r="MX315" s="28"/>
      <c r="MY315" s="28"/>
      <c r="MZ315" s="28"/>
      <c r="NA315" s="28"/>
      <c r="NB315" s="28"/>
      <c r="NC315" s="28"/>
      <c r="ND315" s="28"/>
      <c r="NE315" s="28"/>
      <c r="NF315" s="28"/>
      <c r="NG315" s="28"/>
      <c r="NH315" s="28"/>
      <c r="NI315" s="28"/>
      <c r="NJ315" s="28"/>
      <c r="NK315" s="28"/>
      <c r="NL315" s="28"/>
      <c r="NM315" s="28"/>
      <c r="NN315" s="28"/>
      <c r="NO315" s="28"/>
      <c r="NP315" s="28"/>
      <c r="NQ315" s="28"/>
      <c r="NR315" s="28"/>
      <c r="NS315" s="28"/>
      <c r="NT315" s="28"/>
      <c r="NU315" s="28"/>
      <c r="NV315" s="28"/>
      <c r="NW315" s="28"/>
      <c r="NX315" s="28"/>
      <c r="NY315" s="28"/>
      <c r="NZ315" s="28"/>
      <c r="OA315" s="28"/>
      <c r="OB315" s="28"/>
      <c r="OC315" s="28"/>
      <c r="OD315" s="28"/>
      <c r="OE315" s="28"/>
      <c r="OF315" s="28"/>
      <c r="OG315" s="28"/>
      <c r="OH315" s="28"/>
      <c r="OI315" s="28"/>
      <c r="OJ315" s="28"/>
      <c r="OK315" s="28"/>
      <c r="OL315" s="28"/>
      <c r="OM315" s="28"/>
      <c r="ON315" s="28"/>
      <c r="OO315" s="28"/>
      <c r="OP315" s="28"/>
      <c r="OQ315" s="28"/>
      <c r="OR315" s="28"/>
      <c r="OS315" s="28"/>
      <c r="OT315" s="28"/>
      <c r="OU315" s="28"/>
      <c r="OV315" s="28"/>
      <c r="OW315" s="28"/>
      <c r="OX315" s="28"/>
      <c r="OY315" s="28"/>
      <c r="OZ315" s="28"/>
      <c r="PA315" s="28"/>
      <c r="PB315" s="28"/>
      <c r="PC315" s="28"/>
      <c r="PD315" s="28"/>
      <c r="PE315" s="28"/>
      <c r="PF315" s="28"/>
      <c r="PG315" s="28"/>
      <c r="PH315" s="28"/>
      <c r="PI315" s="28"/>
      <c r="PJ315" s="28"/>
      <c r="PK315" s="28"/>
      <c r="PL315" s="28"/>
      <c r="PM315" s="28"/>
      <c r="PN315" s="28"/>
      <c r="PO315" s="28"/>
      <c r="PP315" s="28"/>
      <c r="PQ315" s="28"/>
      <c r="PR315" s="28"/>
      <c r="PS315" s="28"/>
      <c r="PT315" s="28"/>
      <c r="PU315" s="28"/>
      <c r="PV315" s="28"/>
      <c r="PW315" s="28"/>
      <c r="PX315" s="28"/>
      <c r="PY315" s="28"/>
      <c r="PZ315" s="28"/>
      <c r="QA315" s="28"/>
      <c r="QB315" s="28"/>
      <c r="QC315" s="28"/>
      <c r="QD315" s="28"/>
      <c r="QE315" s="28"/>
      <c r="QF315" s="28"/>
      <c r="QG315" s="28"/>
      <c r="QH315" s="28"/>
      <c r="QI315" s="28"/>
      <c r="QJ315" s="28"/>
      <c r="QK315" s="28"/>
      <c r="QL315" s="28"/>
      <c r="QM315" s="28"/>
      <c r="QN315" s="28"/>
      <c r="QO315" s="28"/>
      <c r="QP315" s="28"/>
      <c r="QQ315" s="28"/>
      <c r="QR315" s="28"/>
      <c r="QS315" s="28"/>
      <c r="QT315" s="28"/>
      <c r="QU315" s="28"/>
      <c r="QV315" s="28"/>
      <c r="QW315" s="28"/>
      <c r="QX315" s="28"/>
      <c r="QY315" s="28"/>
      <c r="QZ315" s="28"/>
      <c r="RA315" s="28"/>
      <c r="RB315" s="28"/>
      <c r="RC315" s="28"/>
      <c r="RD315" s="28"/>
      <c r="RE315" s="28"/>
      <c r="RF315" s="28"/>
      <c r="RG315" s="28"/>
      <c r="RH315" s="28"/>
      <c r="RI315" s="28"/>
      <c r="RJ315" s="28"/>
      <c r="RK315" s="28"/>
      <c r="RL315" s="28"/>
      <c r="RM315" s="28"/>
      <c r="RN315" s="28"/>
      <c r="RO315" s="28"/>
      <c r="RP315" s="28"/>
      <c r="RQ315" s="28"/>
      <c r="RR315" s="28"/>
      <c r="RS315" s="28"/>
      <c r="RT315" s="28"/>
      <c r="RU315" s="28"/>
      <c r="RV315" s="28"/>
      <c r="RW315" s="28"/>
      <c r="RX315" s="28"/>
      <c r="RY315" s="28"/>
      <c r="RZ315" s="28"/>
      <c r="SA315" s="28"/>
      <c r="SB315" s="28"/>
      <c r="SC315" s="28"/>
      <c r="SD315" s="28"/>
      <c r="SE315" s="28"/>
      <c r="SF315" s="28"/>
      <c r="SG315" s="28"/>
      <c r="SH315" s="28"/>
      <c r="SI315" s="28"/>
      <c r="SJ315" s="28"/>
      <c r="SK315" s="28"/>
      <c r="SL315" s="28"/>
      <c r="SM315" s="28"/>
      <c r="SN315" s="28"/>
      <c r="SO315" s="28"/>
      <c r="SP315" s="28"/>
      <c r="SQ315" s="28"/>
      <c r="SR315" s="28"/>
      <c r="SS315" s="28"/>
      <c r="ST315" s="28"/>
      <c r="SU315" s="28"/>
      <c r="SV315" s="28"/>
      <c r="SW315" s="28"/>
      <c r="SX315" s="28"/>
      <c r="SY315" s="28"/>
      <c r="SZ315" s="28"/>
      <c r="TA315" s="28"/>
      <c r="TB315" s="28"/>
      <c r="TC315" s="28"/>
      <c r="TD315" s="28"/>
      <c r="TE315" s="28"/>
      <c r="TF315" s="28"/>
      <c r="TG315" s="28"/>
      <c r="TH315" s="28"/>
      <c r="TI315" s="28"/>
      <c r="TJ315" s="28"/>
      <c r="TK315" s="28"/>
      <c r="TL315" s="28"/>
      <c r="TM315" s="28"/>
      <c r="TN315" s="28"/>
      <c r="TO315" s="28"/>
      <c r="TP315" s="28"/>
      <c r="TQ315" s="28"/>
      <c r="TR315" s="28"/>
      <c r="TS315" s="28"/>
      <c r="TT315" s="28"/>
      <c r="TU315" s="28"/>
      <c r="TV315" s="28"/>
      <c r="TW315" s="28"/>
      <c r="TX315" s="28"/>
      <c r="TY315" s="28"/>
      <c r="TZ315" s="28"/>
      <c r="UA315" s="28"/>
      <c r="UB315" s="28"/>
      <c r="UC315" s="28"/>
      <c r="UD315" s="28"/>
      <c r="UE315" s="28"/>
      <c r="UF315" s="28"/>
      <c r="UG315" s="28"/>
      <c r="UH315" s="28"/>
      <c r="UI315" s="28"/>
      <c r="UJ315" s="28"/>
      <c r="UK315" s="28"/>
      <c r="UL315" s="28"/>
      <c r="UM315" s="28"/>
      <c r="UN315" s="28"/>
      <c r="UO315" s="28"/>
      <c r="UP315" s="28"/>
      <c r="UQ315" s="28"/>
      <c r="UR315" s="28"/>
      <c r="US315" s="28"/>
      <c r="UT315" s="28"/>
      <c r="UU315" s="28"/>
      <c r="UV315" s="28"/>
      <c r="UW315" s="28"/>
      <c r="UX315" s="28"/>
      <c r="UY315" s="28"/>
      <c r="UZ315" s="28"/>
      <c r="VA315" s="28"/>
      <c r="VB315" s="28"/>
      <c r="VC315" s="28"/>
      <c r="VD315" s="28"/>
      <c r="VE315" s="28"/>
      <c r="VF315" s="28"/>
      <c r="VG315" s="28"/>
      <c r="VH315" s="28"/>
      <c r="VI315" s="28"/>
      <c r="VJ315" s="28"/>
      <c r="VK315" s="28"/>
      <c r="VL315" s="28"/>
      <c r="VM315" s="28"/>
      <c r="VN315" s="28"/>
      <c r="VO315" s="28"/>
      <c r="VP315" s="28"/>
      <c r="VQ315" s="28"/>
      <c r="VR315" s="28"/>
      <c r="VS315" s="28"/>
      <c r="VT315" s="28"/>
      <c r="VU315" s="28"/>
      <c r="VV315" s="28"/>
      <c r="VW315" s="28"/>
      <c r="VX315" s="28"/>
      <c r="VY315" s="28"/>
      <c r="VZ315" s="28"/>
      <c r="WA315" s="28"/>
      <c r="WB315" s="28"/>
      <c r="WC315" s="28"/>
      <c r="WD315" s="28"/>
      <c r="WE315" s="28"/>
      <c r="WF315" s="28"/>
      <c r="WG315" s="28"/>
      <c r="WH315" s="28"/>
      <c r="WI315" s="28"/>
      <c r="WJ315" s="28"/>
      <c r="WK315" s="28"/>
      <c r="WL315" s="28"/>
      <c r="WM315" s="28"/>
      <c r="WN315" s="28"/>
      <c r="WO315" s="28"/>
      <c r="WP315" s="28"/>
      <c r="WQ315" s="28"/>
      <c r="WR315" s="28"/>
      <c r="WS315" s="28"/>
      <c r="WT315" s="28"/>
      <c r="WU315" s="28"/>
      <c r="WV315" s="28"/>
      <c r="WW315" s="28"/>
      <c r="WX315" s="28"/>
      <c r="WY315" s="28"/>
      <c r="WZ315" s="28"/>
      <c r="XA315" s="28"/>
      <c r="XB315" s="28"/>
      <c r="XC315" s="28"/>
      <c r="XD315" s="28"/>
      <c r="XE315" s="28"/>
      <c r="XF315" s="28"/>
      <c r="XG315" s="28"/>
      <c r="XH315" s="28"/>
      <c r="XI315" s="28"/>
      <c r="XJ315" s="28"/>
      <c r="XK315" s="28"/>
      <c r="XL315" s="28"/>
      <c r="XM315" s="28"/>
      <c r="XN315" s="28"/>
      <c r="XO315" s="28"/>
      <c r="XP315" s="28"/>
      <c r="XQ315" s="28"/>
      <c r="XR315" s="28"/>
      <c r="XS315" s="28"/>
      <c r="XT315" s="28"/>
      <c r="XU315" s="28"/>
      <c r="XV315" s="28"/>
      <c r="XW315" s="28"/>
      <c r="XX315" s="28"/>
      <c r="XY315" s="28"/>
      <c r="XZ315" s="28"/>
      <c r="YA315" s="28"/>
      <c r="YB315" s="28"/>
      <c r="YC315" s="28"/>
      <c r="YD315" s="28"/>
      <c r="YE315" s="28"/>
      <c r="YF315" s="28"/>
      <c r="YG315" s="28"/>
      <c r="YH315" s="28"/>
      <c r="YI315" s="28"/>
      <c r="YJ315" s="28"/>
      <c r="YK315" s="28"/>
      <c r="YL315" s="28"/>
      <c r="YM315" s="28"/>
      <c r="YN315" s="28"/>
      <c r="YO315" s="28"/>
      <c r="YP315" s="28"/>
      <c r="YQ315" s="28"/>
      <c r="YR315" s="28"/>
      <c r="YS315" s="28"/>
      <c r="YT315" s="28"/>
      <c r="YU315" s="28"/>
      <c r="YV315" s="28"/>
      <c r="YW315" s="28"/>
      <c r="YX315" s="28"/>
      <c r="YY315" s="28"/>
      <c r="YZ315" s="28"/>
      <c r="ZA315" s="28"/>
      <c r="ZB315" s="28"/>
      <c r="ZC315" s="28"/>
      <c r="ZD315" s="28"/>
      <c r="ZE315" s="28"/>
      <c r="ZF315" s="28"/>
      <c r="ZG315" s="28"/>
      <c r="ZH315" s="28"/>
      <c r="ZI315" s="28"/>
      <c r="ZJ315" s="28"/>
      <c r="ZK315" s="28"/>
      <c r="ZL315" s="28"/>
      <c r="ZM315" s="28"/>
      <c r="ZN315" s="28"/>
      <c r="ZO315" s="28"/>
      <c r="ZP315" s="28"/>
      <c r="ZQ315" s="28"/>
      <c r="ZR315" s="28"/>
      <c r="ZS315" s="28"/>
      <c r="ZT315" s="28"/>
      <c r="ZU315" s="28"/>
      <c r="ZV315" s="28"/>
      <c r="ZW315" s="28"/>
      <c r="ZX315" s="28"/>
      <c r="ZY315" s="28"/>
      <c r="ZZ315" s="28"/>
      <c r="AAA315" s="28"/>
      <c r="AAB315" s="28"/>
      <c r="AAC315" s="28"/>
      <c r="AAD315" s="28"/>
      <c r="AAE315" s="28"/>
      <c r="AAF315" s="28"/>
      <c r="AAG315" s="28"/>
      <c r="AAH315" s="28"/>
      <c r="AAI315" s="28"/>
      <c r="AAJ315" s="28"/>
      <c r="AAK315" s="28"/>
      <c r="AAL315" s="28"/>
      <c r="AAM315" s="28"/>
      <c r="AAN315" s="28"/>
      <c r="AAO315" s="28"/>
      <c r="AAP315" s="28"/>
      <c r="AAQ315" s="28"/>
      <c r="AAR315" s="28"/>
      <c r="AAS315" s="28"/>
      <c r="AAT315" s="28"/>
      <c r="AAU315" s="28"/>
      <c r="AAV315" s="28"/>
      <c r="AAW315" s="28"/>
      <c r="AAX315" s="28"/>
      <c r="AAY315" s="28"/>
      <c r="AAZ315" s="28"/>
      <c r="ABA315" s="28"/>
      <c r="ABB315" s="28"/>
      <c r="ABC315" s="28"/>
      <c r="ABD315" s="28"/>
      <c r="ABE315" s="28"/>
      <c r="ABF315" s="28"/>
      <c r="ABG315" s="28"/>
      <c r="ABH315" s="28"/>
      <c r="ABI315" s="28"/>
      <c r="ABJ315" s="28"/>
      <c r="ABK315" s="28"/>
      <c r="ABL315" s="28"/>
      <c r="ABM315" s="28"/>
      <c r="ABN315" s="28"/>
      <c r="ABO315" s="28"/>
      <c r="ABP315" s="28"/>
      <c r="ABQ315" s="28"/>
      <c r="ABR315" s="28"/>
      <c r="ABS315" s="28"/>
      <c r="ABT315" s="28"/>
      <c r="ABU315" s="28"/>
      <c r="ABV315" s="28"/>
      <c r="ABW315" s="28"/>
      <c r="ABX315" s="28"/>
      <c r="ABY315" s="28"/>
      <c r="ABZ315" s="28"/>
      <c r="ACA315" s="28"/>
      <c r="ACB315" s="28"/>
      <c r="ACC315" s="28"/>
      <c r="ACD315" s="28"/>
      <c r="ACE315" s="28"/>
      <c r="ACF315" s="28"/>
      <c r="ACG315" s="28"/>
      <c r="ACH315" s="28"/>
      <c r="ACI315" s="28"/>
      <c r="ACJ315" s="28"/>
      <c r="ACK315" s="28"/>
      <c r="ACL315" s="28"/>
      <c r="ACM315" s="28"/>
      <c r="ACN315" s="28"/>
      <c r="ACO315" s="28"/>
      <c r="ACP315" s="28"/>
      <c r="ACQ315" s="28"/>
      <c r="ACR315" s="28"/>
      <c r="ACS315" s="28"/>
      <c r="ACT315" s="28"/>
      <c r="ACU315" s="28"/>
      <c r="ACV315" s="28"/>
      <c r="ACW315" s="28"/>
      <c r="ACX315" s="28"/>
      <c r="ACY315" s="28"/>
      <c r="ACZ315" s="28"/>
      <c r="ADA315" s="28"/>
      <c r="ADB315" s="28"/>
      <c r="ADC315" s="28"/>
      <c r="ADD315" s="28"/>
      <c r="ADE315" s="28"/>
      <c r="ADF315" s="28"/>
      <c r="ADG315" s="28"/>
      <c r="ADH315" s="28"/>
      <c r="ADI315" s="28"/>
      <c r="ADJ315" s="28"/>
      <c r="ADK315" s="28"/>
      <c r="ADL315" s="28"/>
      <c r="ADM315" s="28"/>
      <c r="ADN315" s="28"/>
      <c r="ADO315" s="28"/>
      <c r="ADP315" s="28"/>
      <c r="ADQ315" s="28"/>
      <c r="ADR315" s="28"/>
      <c r="ADS315" s="28"/>
      <c r="ADT315" s="28"/>
      <c r="ADU315" s="28"/>
      <c r="ADV315" s="28"/>
      <c r="ADW315" s="28"/>
      <c r="ADX315" s="28"/>
      <c r="ADY315" s="28"/>
      <c r="ADZ315" s="28"/>
      <c r="AEA315" s="28"/>
      <c r="AEB315" s="28"/>
      <c r="AEC315" s="28"/>
      <c r="AED315" s="28"/>
      <c r="AEE315" s="28"/>
      <c r="AEF315" s="28"/>
      <c r="AEG315" s="28"/>
      <c r="AEH315" s="28"/>
      <c r="AEI315" s="28"/>
      <c r="AEJ315" s="28"/>
      <c r="AEK315" s="28"/>
      <c r="AEL315" s="28"/>
      <c r="AEM315" s="28"/>
      <c r="AEN315" s="28"/>
      <c r="AEO315" s="28"/>
      <c r="AEP315" s="28"/>
      <c r="AEQ315" s="28"/>
      <c r="AER315" s="28"/>
      <c r="AES315" s="28"/>
      <c r="AET315" s="28"/>
      <c r="AEU315" s="28"/>
      <c r="AEV315" s="28"/>
      <c r="AEW315" s="28"/>
      <c r="AEX315" s="28"/>
      <c r="AEY315" s="28"/>
      <c r="AEZ315" s="28"/>
      <c r="AFA315" s="28"/>
      <c r="AFB315" s="28"/>
      <c r="AFC315" s="28"/>
      <c r="AFD315" s="28"/>
      <c r="AFE315" s="28"/>
      <c r="AFF315" s="28"/>
      <c r="AFG315" s="28"/>
      <c r="AFH315" s="28"/>
      <c r="AFI315" s="28"/>
      <c r="AFJ315" s="28"/>
      <c r="AFK315" s="28"/>
      <c r="AFL315" s="28"/>
      <c r="AFM315" s="28"/>
      <c r="AFN315" s="28"/>
      <c r="AFO315" s="28"/>
    </row>
    <row r="316" spans="1:847" s="28" customFormat="1" ht="31.05" customHeight="1">
      <c r="A316" s="450"/>
      <c r="B316" s="35"/>
      <c r="C316" s="474" t="s">
        <v>361</v>
      </c>
      <c r="D316" s="350"/>
      <c r="E316" s="452" t="b">
        <v>0</v>
      </c>
      <c r="F316" s="453">
        <f t="shared" si="121"/>
        <v>0</v>
      </c>
      <c r="G316" s="453">
        <f t="shared" si="122"/>
        <v>0</v>
      </c>
      <c r="H316" s="354" t="s">
        <v>453</v>
      </c>
      <c r="I316" s="542">
        <v>100</v>
      </c>
      <c r="J316" s="455" t="s">
        <v>334</v>
      </c>
      <c r="K316" s="456">
        <f t="shared" si="117"/>
        <v>0</v>
      </c>
      <c r="L316" s="422" t="str">
        <f t="shared" si="118"/>
        <v/>
      </c>
      <c r="M316" s="308">
        <v>72.64</v>
      </c>
      <c r="N316" s="308" t="s">
        <v>138</v>
      </c>
      <c r="O316" s="308">
        <f>G316*0.0127*M316</f>
        <v>0</v>
      </c>
      <c r="P316" s="250" t="s">
        <v>147</v>
      </c>
      <c r="Q316" s="259">
        <v>74.02</v>
      </c>
      <c r="R316" s="259" t="s">
        <v>138</v>
      </c>
      <c r="S316" s="259">
        <f>G316*0.0127*Q316</f>
        <v>0</v>
      </c>
      <c r="T316" s="260" t="s">
        <v>374</v>
      </c>
      <c r="U316" s="259">
        <v>70.97</v>
      </c>
      <c r="V316" s="259" t="s">
        <v>138</v>
      </c>
      <c r="W316" s="259">
        <f>G316*0.0127*U316</f>
        <v>0</v>
      </c>
      <c r="X316" s="260" t="s">
        <v>375</v>
      </c>
      <c r="Y316" s="246">
        <f t="shared" si="119"/>
        <v>0</v>
      </c>
      <c r="Z316" s="246"/>
      <c r="AA316" s="246">
        <f t="shared" si="120"/>
        <v>0</v>
      </c>
    </row>
    <row r="317" spans="1:847" s="6" customFormat="1" ht="31.05" customHeight="1">
      <c r="A317" s="457"/>
      <c r="B317" s="44"/>
      <c r="C317" s="500" t="s">
        <v>428</v>
      </c>
      <c r="D317" s="349"/>
      <c r="E317" s="473" t="b">
        <v>0</v>
      </c>
      <c r="F317" s="461">
        <f t="shared" si="121"/>
        <v>0</v>
      </c>
      <c r="G317" s="461">
        <f t="shared" si="122"/>
        <v>0</v>
      </c>
      <c r="H317" s="44" t="s">
        <v>453</v>
      </c>
      <c r="I317" s="542">
        <v>100</v>
      </c>
      <c r="J317" s="502" t="s">
        <v>334</v>
      </c>
      <c r="K317" s="463">
        <f t="shared" si="117"/>
        <v>0</v>
      </c>
      <c r="L317" s="464" t="str">
        <f t="shared" si="118"/>
        <v/>
      </c>
      <c r="M317" s="337">
        <v>72.64</v>
      </c>
      <c r="N317" s="256" t="s">
        <v>138</v>
      </c>
      <c r="O317" s="256">
        <f>G317*0.0127*M317</f>
        <v>0</v>
      </c>
      <c r="P317" s="277" t="s">
        <v>147</v>
      </c>
      <c r="Q317" s="259">
        <v>74.02</v>
      </c>
      <c r="R317" s="259" t="s">
        <v>138</v>
      </c>
      <c r="S317" s="259">
        <f>G317*0.0127*Q317</f>
        <v>0</v>
      </c>
      <c r="T317" s="260" t="s">
        <v>374</v>
      </c>
      <c r="U317" s="259">
        <v>70.97</v>
      </c>
      <c r="V317" s="259" t="s">
        <v>138</v>
      </c>
      <c r="W317" s="259">
        <f>G317*0.0127*U317</f>
        <v>0</v>
      </c>
      <c r="X317" s="260" t="s">
        <v>375</v>
      </c>
      <c r="Y317" s="246">
        <f t="shared" si="119"/>
        <v>0</v>
      </c>
      <c r="Z317" s="256">
        <f>G317*0.0127*434*0.5*3.67</f>
        <v>0</v>
      </c>
      <c r="AA317" s="256">
        <f t="shared" si="120"/>
        <v>0</v>
      </c>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c r="CY317" s="28"/>
      <c r="CZ317" s="28"/>
      <c r="DA317" s="28"/>
      <c r="DB317" s="28"/>
      <c r="DC317" s="28"/>
      <c r="DD317" s="28"/>
      <c r="DE317" s="28"/>
      <c r="DF317" s="28"/>
      <c r="DG317" s="28"/>
      <c r="DH317" s="28"/>
      <c r="DI317" s="28"/>
      <c r="DJ317" s="28"/>
      <c r="DK317" s="28"/>
      <c r="DL317" s="28"/>
      <c r="DM317" s="28"/>
      <c r="DN317" s="28"/>
      <c r="DO317" s="28"/>
      <c r="DP317" s="28"/>
      <c r="DQ317" s="28"/>
      <c r="DR317" s="28"/>
      <c r="DS317" s="28"/>
      <c r="DT317" s="28"/>
      <c r="DU317" s="28"/>
      <c r="DV317" s="28"/>
      <c r="DW317" s="28"/>
      <c r="DX317" s="28"/>
      <c r="DY317" s="28"/>
      <c r="DZ317" s="28"/>
      <c r="EA317" s="28"/>
      <c r="EB317" s="28"/>
      <c r="EC317" s="28"/>
      <c r="ED317" s="28"/>
      <c r="EE317" s="28"/>
      <c r="EF317" s="28"/>
      <c r="EG317" s="28"/>
      <c r="EH317" s="28"/>
      <c r="EI317" s="28"/>
      <c r="EJ317" s="28"/>
      <c r="EK317" s="28"/>
      <c r="EL317" s="28"/>
      <c r="EM317" s="28"/>
      <c r="EN317" s="28"/>
      <c r="EO317" s="28"/>
      <c r="EP317" s="28"/>
      <c r="EQ317" s="28"/>
      <c r="ER317" s="28"/>
      <c r="ES317" s="28"/>
      <c r="ET317" s="28"/>
      <c r="EU317" s="28"/>
      <c r="EV317" s="28"/>
      <c r="EW317" s="28"/>
      <c r="EX317" s="28"/>
      <c r="EY317" s="28"/>
      <c r="EZ317" s="28"/>
      <c r="FA317" s="28"/>
      <c r="FB317" s="28"/>
      <c r="FC317" s="28"/>
      <c r="FD317" s="28"/>
      <c r="FE317" s="28"/>
      <c r="FF317" s="28"/>
      <c r="FG317" s="28"/>
      <c r="FH317" s="28"/>
      <c r="FI317" s="28"/>
      <c r="FJ317" s="28"/>
      <c r="FK317" s="28"/>
      <c r="FL317" s="28"/>
      <c r="FM317" s="28"/>
      <c r="FN317" s="28"/>
      <c r="FO317" s="28"/>
      <c r="FP317" s="28"/>
      <c r="FQ317" s="28"/>
      <c r="FR317" s="28"/>
      <c r="FS317" s="28"/>
      <c r="FT317" s="28"/>
      <c r="FU317" s="28"/>
      <c r="FV317" s="28"/>
      <c r="FW317" s="28"/>
      <c r="FX317" s="28"/>
      <c r="FY317" s="28"/>
      <c r="FZ317" s="28"/>
      <c r="GA317" s="28"/>
      <c r="GB317" s="28"/>
      <c r="GC317" s="28"/>
      <c r="GD317" s="28"/>
      <c r="GE317" s="28"/>
      <c r="GF317" s="28"/>
      <c r="GG317" s="28"/>
      <c r="GH317" s="28"/>
      <c r="GI317" s="28"/>
      <c r="GJ317" s="28"/>
      <c r="GK317" s="28"/>
      <c r="GL317" s="28"/>
      <c r="GM317" s="28"/>
      <c r="GN317" s="28"/>
      <c r="GO317" s="28"/>
      <c r="GP317" s="28"/>
      <c r="GQ317" s="28"/>
      <c r="GR317" s="28"/>
      <c r="GS317" s="28"/>
      <c r="GT317" s="28"/>
      <c r="GU317" s="28"/>
      <c r="GV317" s="28"/>
      <c r="GW317" s="28"/>
      <c r="GX317" s="28"/>
      <c r="GY317" s="28"/>
      <c r="GZ317" s="28"/>
      <c r="HA317" s="28"/>
      <c r="HB317" s="28"/>
      <c r="HC317" s="28"/>
      <c r="HD317" s="28"/>
      <c r="HE317" s="28"/>
      <c r="HF317" s="28"/>
      <c r="HG317" s="28"/>
      <c r="HH317" s="28"/>
      <c r="HI317" s="28"/>
      <c r="HJ317" s="28"/>
      <c r="HK317" s="28"/>
      <c r="HL317" s="28"/>
      <c r="HM317" s="28"/>
      <c r="HN317" s="28"/>
      <c r="HO317" s="28"/>
      <c r="HP317" s="28"/>
      <c r="HQ317" s="28"/>
      <c r="HR317" s="28"/>
      <c r="HS317" s="28"/>
      <c r="HT317" s="28"/>
      <c r="HU317" s="28"/>
      <c r="HV317" s="28"/>
      <c r="HW317" s="28"/>
      <c r="HX317" s="28"/>
      <c r="HY317" s="28"/>
      <c r="HZ317" s="28"/>
      <c r="IA317" s="28"/>
      <c r="IB317" s="28"/>
      <c r="IC317" s="28"/>
      <c r="ID317" s="28"/>
      <c r="IE317" s="28"/>
      <c r="IF317" s="28"/>
      <c r="IG317" s="28"/>
      <c r="IH317" s="28"/>
      <c r="II317" s="28"/>
      <c r="IJ317" s="28"/>
      <c r="IK317" s="28"/>
      <c r="IL317" s="28"/>
      <c r="IM317" s="28"/>
      <c r="IN317" s="28"/>
      <c r="IO317" s="28"/>
      <c r="IP317" s="28"/>
      <c r="IQ317" s="28"/>
      <c r="IR317" s="28"/>
      <c r="IS317" s="28"/>
      <c r="IT317" s="28"/>
      <c r="IU317" s="28"/>
      <c r="IV317" s="28"/>
      <c r="IW317" s="28"/>
      <c r="IX317" s="28"/>
      <c r="IY317" s="28"/>
      <c r="IZ317" s="28"/>
      <c r="JA317" s="28"/>
      <c r="JB317" s="28"/>
      <c r="JC317" s="28"/>
      <c r="JD317" s="28"/>
      <c r="JE317" s="28"/>
      <c r="JF317" s="28"/>
      <c r="JG317" s="28"/>
      <c r="JH317" s="28"/>
      <c r="JI317" s="28"/>
      <c r="JJ317" s="28"/>
      <c r="JK317" s="28"/>
      <c r="JL317" s="28"/>
      <c r="JM317" s="28"/>
      <c r="JN317" s="28"/>
      <c r="JO317" s="28"/>
      <c r="JP317" s="28"/>
      <c r="JQ317" s="28"/>
      <c r="JR317" s="28"/>
      <c r="JS317" s="28"/>
      <c r="JT317" s="28"/>
      <c r="JU317" s="28"/>
      <c r="JV317" s="28"/>
      <c r="JW317" s="28"/>
      <c r="JX317" s="28"/>
      <c r="JY317" s="28"/>
      <c r="JZ317" s="28"/>
      <c r="KA317" s="28"/>
      <c r="KB317" s="28"/>
      <c r="KC317" s="28"/>
      <c r="KD317" s="28"/>
      <c r="KE317" s="28"/>
      <c r="KF317" s="28"/>
      <c r="KG317" s="28"/>
      <c r="KH317" s="28"/>
      <c r="KI317" s="28"/>
      <c r="KJ317" s="28"/>
      <c r="KK317" s="28"/>
      <c r="KL317" s="28"/>
      <c r="KM317" s="28"/>
      <c r="KN317" s="28"/>
      <c r="KO317" s="28"/>
      <c r="KP317" s="28"/>
      <c r="KQ317" s="28"/>
      <c r="KR317" s="28"/>
      <c r="KS317" s="28"/>
      <c r="KT317" s="28"/>
      <c r="KU317" s="28"/>
      <c r="KV317" s="28"/>
      <c r="KW317" s="28"/>
      <c r="KX317" s="28"/>
      <c r="KY317" s="28"/>
      <c r="KZ317" s="28"/>
      <c r="LA317" s="28"/>
      <c r="LB317" s="28"/>
      <c r="LC317" s="28"/>
      <c r="LD317" s="28"/>
      <c r="LE317" s="28"/>
      <c r="LF317" s="28"/>
      <c r="LG317" s="28"/>
      <c r="LH317" s="28"/>
      <c r="LI317" s="28"/>
      <c r="LJ317" s="28"/>
      <c r="LK317" s="28"/>
      <c r="LL317" s="28"/>
      <c r="LM317" s="28"/>
      <c r="LN317" s="28"/>
      <c r="LO317" s="28"/>
      <c r="LP317" s="28"/>
      <c r="LQ317" s="28"/>
      <c r="LR317" s="28"/>
      <c r="LS317" s="28"/>
      <c r="LT317" s="28"/>
      <c r="LU317" s="28"/>
      <c r="LV317" s="28"/>
      <c r="LW317" s="28"/>
      <c r="LX317" s="28"/>
      <c r="LY317" s="28"/>
      <c r="LZ317" s="28"/>
      <c r="MA317" s="28"/>
      <c r="MB317" s="28"/>
      <c r="MC317" s="28"/>
      <c r="MD317" s="28"/>
      <c r="ME317" s="28"/>
      <c r="MF317" s="28"/>
      <c r="MG317" s="28"/>
      <c r="MH317" s="28"/>
      <c r="MI317" s="28"/>
      <c r="MJ317" s="28"/>
      <c r="MK317" s="28"/>
      <c r="ML317" s="28"/>
      <c r="MM317" s="28"/>
      <c r="MN317" s="28"/>
      <c r="MO317" s="28"/>
      <c r="MP317" s="28"/>
      <c r="MQ317" s="28"/>
      <c r="MR317" s="28"/>
      <c r="MS317" s="28"/>
      <c r="MT317" s="28"/>
      <c r="MU317" s="28"/>
      <c r="MV317" s="28"/>
      <c r="MW317" s="28"/>
      <c r="MX317" s="28"/>
      <c r="MY317" s="28"/>
      <c r="MZ317" s="28"/>
      <c r="NA317" s="28"/>
      <c r="NB317" s="28"/>
      <c r="NC317" s="28"/>
      <c r="ND317" s="28"/>
      <c r="NE317" s="28"/>
      <c r="NF317" s="28"/>
      <c r="NG317" s="28"/>
      <c r="NH317" s="28"/>
      <c r="NI317" s="28"/>
      <c r="NJ317" s="28"/>
      <c r="NK317" s="28"/>
      <c r="NL317" s="28"/>
      <c r="NM317" s="28"/>
      <c r="NN317" s="28"/>
      <c r="NO317" s="28"/>
      <c r="NP317" s="28"/>
      <c r="NQ317" s="28"/>
      <c r="NR317" s="28"/>
      <c r="NS317" s="28"/>
      <c r="NT317" s="28"/>
      <c r="NU317" s="28"/>
      <c r="NV317" s="28"/>
      <c r="NW317" s="28"/>
      <c r="NX317" s="28"/>
      <c r="NY317" s="28"/>
      <c r="NZ317" s="28"/>
      <c r="OA317" s="28"/>
      <c r="OB317" s="28"/>
      <c r="OC317" s="28"/>
      <c r="OD317" s="28"/>
      <c r="OE317" s="28"/>
      <c r="OF317" s="28"/>
      <c r="OG317" s="28"/>
      <c r="OH317" s="28"/>
      <c r="OI317" s="28"/>
      <c r="OJ317" s="28"/>
      <c r="OK317" s="28"/>
      <c r="OL317" s="28"/>
      <c r="OM317" s="28"/>
      <c r="ON317" s="28"/>
      <c r="OO317" s="28"/>
      <c r="OP317" s="28"/>
      <c r="OQ317" s="28"/>
      <c r="OR317" s="28"/>
      <c r="OS317" s="28"/>
      <c r="OT317" s="28"/>
      <c r="OU317" s="28"/>
      <c r="OV317" s="28"/>
      <c r="OW317" s="28"/>
      <c r="OX317" s="28"/>
      <c r="OY317" s="28"/>
      <c r="OZ317" s="28"/>
      <c r="PA317" s="28"/>
      <c r="PB317" s="28"/>
      <c r="PC317" s="28"/>
      <c r="PD317" s="28"/>
      <c r="PE317" s="28"/>
      <c r="PF317" s="28"/>
      <c r="PG317" s="28"/>
      <c r="PH317" s="28"/>
      <c r="PI317" s="28"/>
      <c r="PJ317" s="28"/>
      <c r="PK317" s="28"/>
      <c r="PL317" s="28"/>
      <c r="PM317" s="28"/>
      <c r="PN317" s="28"/>
      <c r="PO317" s="28"/>
      <c r="PP317" s="28"/>
      <c r="PQ317" s="28"/>
      <c r="PR317" s="28"/>
      <c r="PS317" s="28"/>
      <c r="PT317" s="28"/>
      <c r="PU317" s="28"/>
      <c r="PV317" s="28"/>
      <c r="PW317" s="28"/>
      <c r="PX317" s="28"/>
      <c r="PY317" s="28"/>
      <c r="PZ317" s="28"/>
      <c r="QA317" s="28"/>
      <c r="QB317" s="28"/>
      <c r="QC317" s="28"/>
      <c r="QD317" s="28"/>
      <c r="QE317" s="28"/>
      <c r="QF317" s="28"/>
      <c r="QG317" s="28"/>
      <c r="QH317" s="28"/>
      <c r="QI317" s="28"/>
      <c r="QJ317" s="28"/>
      <c r="QK317" s="28"/>
      <c r="QL317" s="28"/>
      <c r="QM317" s="28"/>
      <c r="QN317" s="28"/>
      <c r="QO317" s="28"/>
      <c r="QP317" s="28"/>
      <c r="QQ317" s="28"/>
      <c r="QR317" s="28"/>
      <c r="QS317" s="28"/>
      <c r="QT317" s="28"/>
      <c r="QU317" s="28"/>
      <c r="QV317" s="28"/>
      <c r="QW317" s="28"/>
      <c r="QX317" s="28"/>
      <c r="QY317" s="28"/>
      <c r="QZ317" s="28"/>
      <c r="RA317" s="28"/>
      <c r="RB317" s="28"/>
      <c r="RC317" s="28"/>
      <c r="RD317" s="28"/>
      <c r="RE317" s="28"/>
      <c r="RF317" s="28"/>
      <c r="RG317" s="28"/>
      <c r="RH317" s="28"/>
      <c r="RI317" s="28"/>
      <c r="RJ317" s="28"/>
      <c r="RK317" s="28"/>
      <c r="RL317" s="28"/>
      <c r="RM317" s="28"/>
      <c r="RN317" s="28"/>
      <c r="RO317" s="28"/>
      <c r="RP317" s="28"/>
      <c r="RQ317" s="28"/>
      <c r="RR317" s="28"/>
      <c r="RS317" s="28"/>
      <c r="RT317" s="28"/>
      <c r="RU317" s="28"/>
      <c r="RV317" s="28"/>
      <c r="RW317" s="28"/>
      <c r="RX317" s="28"/>
      <c r="RY317" s="28"/>
      <c r="RZ317" s="28"/>
      <c r="SA317" s="28"/>
      <c r="SB317" s="28"/>
      <c r="SC317" s="28"/>
      <c r="SD317" s="28"/>
      <c r="SE317" s="28"/>
      <c r="SF317" s="28"/>
      <c r="SG317" s="28"/>
      <c r="SH317" s="28"/>
      <c r="SI317" s="28"/>
      <c r="SJ317" s="28"/>
      <c r="SK317" s="28"/>
      <c r="SL317" s="28"/>
      <c r="SM317" s="28"/>
      <c r="SN317" s="28"/>
      <c r="SO317" s="28"/>
      <c r="SP317" s="28"/>
      <c r="SQ317" s="28"/>
      <c r="SR317" s="28"/>
      <c r="SS317" s="28"/>
      <c r="ST317" s="28"/>
      <c r="SU317" s="28"/>
      <c r="SV317" s="28"/>
      <c r="SW317" s="28"/>
      <c r="SX317" s="28"/>
      <c r="SY317" s="28"/>
      <c r="SZ317" s="28"/>
      <c r="TA317" s="28"/>
      <c r="TB317" s="28"/>
      <c r="TC317" s="28"/>
      <c r="TD317" s="28"/>
      <c r="TE317" s="28"/>
      <c r="TF317" s="28"/>
      <c r="TG317" s="28"/>
      <c r="TH317" s="28"/>
      <c r="TI317" s="28"/>
      <c r="TJ317" s="28"/>
      <c r="TK317" s="28"/>
      <c r="TL317" s="28"/>
      <c r="TM317" s="28"/>
      <c r="TN317" s="28"/>
      <c r="TO317" s="28"/>
      <c r="TP317" s="28"/>
      <c r="TQ317" s="28"/>
      <c r="TR317" s="28"/>
      <c r="TS317" s="28"/>
      <c r="TT317" s="28"/>
      <c r="TU317" s="28"/>
      <c r="TV317" s="28"/>
      <c r="TW317" s="28"/>
      <c r="TX317" s="28"/>
      <c r="TY317" s="28"/>
      <c r="TZ317" s="28"/>
      <c r="UA317" s="28"/>
      <c r="UB317" s="28"/>
      <c r="UC317" s="28"/>
      <c r="UD317" s="28"/>
      <c r="UE317" s="28"/>
      <c r="UF317" s="28"/>
      <c r="UG317" s="28"/>
      <c r="UH317" s="28"/>
      <c r="UI317" s="28"/>
      <c r="UJ317" s="28"/>
      <c r="UK317" s="28"/>
      <c r="UL317" s="28"/>
      <c r="UM317" s="28"/>
      <c r="UN317" s="28"/>
      <c r="UO317" s="28"/>
      <c r="UP317" s="28"/>
      <c r="UQ317" s="28"/>
      <c r="UR317" s="28"/>
      <c r="US317" s="28"/>
      <c r="UT317" s="28"/>
      <c r="UU317" s="28"/>
      <c r="UV317" s="28"/>
      <c r="UW317" s="28"/>
      <c r="UX317" s="28"/>
      <c r="UY317" s="28"/>
      <c r="UZ317" s="28"/>
      <c r="VA317" s="28"/>
      <c r="VB317" s="28"/>
      <c r="VC317" s="28"/>
      <c r="VD317" s="28"/>
      <c r="VE317" s="28"/>
      <c r="VF317" s="28"/>
      <c r="VG317" s="28"/>
      <c r="VH317" s="28"/>
      <c r="VI317" s="28"/>
      <c r="VJ317" s="28"/>
      <c r="VK317" s="28"/>
      <c r="VL317" s="28"/>
      <c r="VM317" s="28"/>
      <c r="VN317" s="28"/>
      <c r="VO317" s="28"/>
      <c r="VP317" s="28"/>
      <c r="VQ317" s="28"/>
      <c r="VR317" s="28"/>
      <c r="VS317" s="28"/>
      <c r="VT317" s="28"/>
      <c r="VU317" s="28"/>
      <c r="VV317" s="28"/>
      <c r="VW317" s="28"/>
      <c r="VX317" s="28"/>
      <c r="VY317" s="28"/>
      <c r="VZ317" s="28"/>
      <c r="WA317" s="28"/>
      <c r="WB317" s="28"/>
      <c r="WC317" s="28"/>
      <c r="WD317" s="28"/>
      <c r="WE317" s="28"/>
      <c r="WF317" s="28"/>
      <c r="WG317" s="28"/>
      <c r="WH317" s="28"/>
      <c r="WI317" s="28"/>
      <c r="WJ317" s="28"/>
      <c r="WK317" s="28"/>
      <c r="WL317" s="28"/>
      <c r="WM317" s="28"/>
      <c r="WN317" s="28"/>
      <c r="WO317" s="28"/>
      <c r="WP317" s="28"/>
      <c r="WQ317" s="28"/>
      <c r="WR317" s="28"/>
      <c r="WS317" s="28"/>
      <c r="WT317" s="28"/>
      <c r="WU317" s="28"/>
      <c r="WV317" s="28"/>
      <c r="WW317" s="28"/>
      <c r="WX317" s="28"/>
      <c r="WY317" s="28"/>
      <c r="WZ317" s="28"/>
      <c r="XA317" s="28"/>
      <c r="XB317" s="28"/>
      <c r="XC317" s="28"/>
      <c r="XD317" s="28"/>
      <c r="XE317" s="28"/>
      <c r="XF317" s="28"/>
      <c r="XG317" s="28"/>
      <c r="XH317" s="28"/>
      <c r="XI317" s="28"/>
      <c r="XJ317" s="28"/>
      <c r="XK317" s="28"/>
      <c r="XL317" s="28"/>
      <c r="XM317" s="28"/>
      <c r="XN317" s="28"/>
      <c r="XO317" s="28"/>
      <c r="XP317" s="28"/>
      <c r="XQ317" s="28"/>
      <c r="XR317" s="28"/>
      <c r="XS317" s="28"/>
      <c r="XT317" s="28"/>
      <c r="XU317" s="28"/>
      <c r="XV317" s="28"/>
      <c r="XW317" s="28"/>
      <c r="XX317" s="28"/>
      <c r="XY317" s="28"/>
      <c r="XZ317" s="28"/>
      <c r="YA317" s="28"/>
      <c r="YB317" s="28"/>
      <c r="YC317" s="28"/>
      <c r="YD317" s="28"/>
      <c r="YE317" s="28"/>
      <c r="YF317" s="28"/>
      <c r="YG317" s="28"/>
      <c r="YH317" s="28"/>
      <c r="YI317" s="28"/>
      <c r="YJ317" s="28"/>
      <c r="YK317" s="28"/>
      <c r="YL317" s="28"/>
      <c r="YM317" s="28"/>
      <c r="YN317" s="28"/>
      <c r="YO317" s="28"/>
      <c r="YP317" s="28"/>
      <c r="YQ317" s="28"/>
      <c r="YR317" s="28"/>
      <c r="YS317" s="28"/>
      <c r="YT317" s="28"/>
      <c r="YU317" s="28"/>
      <c r="YV317" s="28"/>
      <c r="YW317" s="28"/>
      <c r="YX317" s="28"/>
      <c r="YY317" s="28"/>
      <c r="YZ317" s="28"/>
      <c r="ZA317" s="28"/>
      <c r="ZB317" s="28"/>
      <c r="ZC317" s="28"/>
      <c r="ZD317" s="28"/>
      <c r="ZE317" s="28"/>
      <c r="ZF317" s="28"/>
      <c r="ZG317" s="28"/>
      <c r="ZH317" s="28"/>
      <c r="ZI317" s="28"/>
      <c r="ZJ317" s="28"/>
      <c r="ZK317" s="28"/>
      <c r="ZL317" s="28"/>
      <c r="ZM317" s="28"/>
      <c r="ZN317" s="28"/>
      <c r="ZO317" s="28"/>
      <c r="ZP317" s="28"/>
      <c r="ZQ317" s="28"/>
      <c r="ZR317" s="28"/>
      <c r="ZS317" s="28"/>
      <c r="ZT317" s="28"/>
      <c r="ZU317" s="28"/>
      <c r="ZV317" s="28"/>
      <c r="ZW317" s="28"/>
      <c r="ZX317" s="28"/>
      <c r="ZY317" s="28"/>
      <c r="ZZ317" s="28"/>
      <c r="AAA317" s="28"/>
      <c r="AAB317" s="28"/>
      <c r="AAC317" s="28"/>
      <c r="AAD317" s="28"/>
      <c r="AAE317" s="28"/>
      <c r="AAF317" s="28"/>
      <c r="AAG317" s="28"/>
      <c r="AAH317" s="28"/>
      <c r="AAI317" s="28"/>
      <c r="AAJ317" s="28"/>
      <c r="AAK317" s="28"/>
      <c r="AAL317" s="28"/>
      <c r="AAM317" s="28"/>
      <c r="AAN317" s="28"/>
      <c r="AAO317" s="28"/>
      <c r="AAP317" s="28"/>
      <c r="AAQ317" s="28"/>
      <c r="AAR317" s="28"/>
      <c r="AAS317" s="28"/>
      <c r="AAT317" s="28"/>
      <c r="AAU317" s="28"/>
      <c r="AAV317" s="28"/>
      <c r="AAW317" s="28"/>
      <c r="AAX317" s="28"/>
      <c r="AAY317" s="28"/>
      <c r="AAZ317" s="28"/>
      <c r="ABA317" s="28"/>
      <c r="ABB317" s="28"/>
      <c r="ABC317" s="28"/>
      <c r="ABD317" s="28"/>
      <c r="ABE317" s="28"/>
      <c r="ABF317" s="28"/>
      <c r="ABG317" s="28"/>
      <c r="ABH317" s="28"/>
      <c r="ABI317" s="28"/>
      <c r="ABJ317" s="28"/>
      <c r="ABK317" s="28"/>
      <c r="ABL317" s="28"/>
      <c r="ABM317" s="28"/>
      <c r="ABN317" s="28"/>
      <c r="ABO317" s="28"/>
      <c r="ABP317" s="28"/>
      <c r="ABQ317" s="28"/>
      <c r="ABR317" s="28"/>
      <c r="ABS317" s="28"/>
      <c r="ABT317" s="28"/>
      <c r="ABU317" s="28"/>
      <c r="ABV317" s="28"/>
      <c r="ABW317" s="28"/>
      <c r="ABX317" s="28"/>
      <c r="ABY317" s="28"/>
      <c r="ABZ317" s="28"/>
      <c r="ACA317" s="28"/>
      <c r="ACB317" s="28"/>
      <c r="ACC317" s="28"/>
      <c r="ACD317" s="28"/>
      <c r="ACE317" s="28"/>
      <c r="ACF317" s="28"/>
      <c r="ACG317" s="28"/>
      <c r="ACH317" s="28"/>
      <c r="ACI317" s="28"/>
      <c r="ACJ317" s="28"/>
      <c r="ACK317" s="28"/>
      <c r="ACL317" s="28"/>
      <c r="ACM317" s="28"/>
      <c r="ACN317" s="28"/>
      <c r="ACO317" s="28"/>
      <c r="ACP317" s="28"/>
      <c r="ACQ317" s="28"/>
      <c r="ACR317" s="28"/>
      <c r="ACS317" s="28"/>
      <c r="ACT317" s="28"/>
      <c r="ACU317" s="28"/>
      <c r="ACV317" s="28"/>
      <c r="ACW317" s="28"/>
      <c r="ACX317" s="28"/>
      <c r="ACY317" s="28"/>
      <c r="ACZ317" s="28"/>
      <c r="ADA317" s="28"/>
      <c r="ADB317" s="28"/>
      <c r="ADC317" s="28"/>
      <c r="ADD317" s="28"/>
      <c r="ADE317" s="28"/>
      <c r="ADF317" s="28"/>
      <c r="ADG317" s="28"/>
      <c r="ADH317" s="28"/>
      <c r="ADI317" s="28"/>
      <c r="ADJ317" s="28"/>
      <c r="ADK317" s="28"/>
      <c r="ADL317" s="28"/>
      <c r="ADM317" s="28"/>
      <c r="ADN317" s="28"/>
      <c r="ADO317" s="28"/>
      <c r="ADP317" s="28"/>
      <c r="ADQ317" s="28"/>
      <c r="ADR317" s="28"/>
      <c r="ADS317" s="28"/>
      <c r="ADT317" s="28"/>
      <c r="ADU317" s="28"/>
      <c r="ADV317" s="28"/>
      <c r="ADW317" s="28"/>
      <c r="ADX317" s="28"/>
      <c r="ADY317" s="28"/>
      <c r="ADZ317" s="28"/>
      <c r="AEA317" s="28"/>
      <c r="AEB317" s="28"/>
      <c r="AEC317" s="28"/>
      <c r="AED317" s="28"/>
      <c r="AEE317" s="28"/>
      <c r="AEF317" s="28"/>
      <c r="AEG317" s="28"/>
      <c r="AEH317" s="28"/>
      <c r="AEI317" s="28"/>
      <c r="AEJ317" s="28"/>
      <c r="AEK317" s="28"/>
      <c r="AEL317" s="28"/>
      <c r="AEM317" s="28"/>
      <c r="AEN317" s="28"/>
      <c r="AEO317" s="28"/>
      <c r="AEP317" s="28"/>
      <c r="AEQ317" s="28"/>
      <c r="AER317" s="28"/>
      <c r="AES317" s="28"/>
      <c r="AET317" s="28"/>
      <c r="AEU317" s="28"/>
      <c r="AEV317" s="28"/>
      <c r="AEW317" s="28"/>
      <c r="AEX317" s="28"/>
      <c r="AEY317" s="28"/>
      <c r="AEZ317" s="28"/>
      <c r="AFA317" s="28"/>
      <c r="AFB317" s="28"/>
      <c r="AFC317" s="28"/>
      <c r="AFD317" s="28"/>
      <c r="AFE317" s="28"/>
      <c r="AFF317" s="28"/>
      <c r="AFG317" s="28"/>
      <c r="AFH317" s="28"/>
      <c r="AFI317" s="28"/>
      <c r="AFJ317" s="28"/>
      <c r="AFK317" s="28"/>
      <c r="AFL317" s="28"/>
      <c r="AFM317" s="28"/>
      <c r="AFN317" s="28"/>
      <c r="AFO317" s="28"/>
    </row>
    <row r="318" spans="1:847" s="28" customFormat="1" ht="31.05" customHeight="1">
      <c r="A318" s="450"/>
      <c r="B318" s="35"/>
      <c r="C318" s="474" t="s">
        <v>360</v>
      </c>
      <c r="D318" s="350"/>
      <c r="E318" s="452" t="b">
        <v>0</v>
      </c>
      <c r="F318" s="453">
        <f t="shared" si="121"/>
        <v>0</v>
      </c>
      <c r="G318" s="453">
        <f t="shared" si="122"/>
        <v>0</v>
      </c>
      <c r="H318" s="354" t="s">
        <v>453</v>
      </c>
      <c r="I318" s="542">
        <v>100</v>
      </c>
      <c r="J318" s="455" t="s">
        <v>334</v>
      </c>
      <c r="K318" s="456">
        <f t="shared" si="117"/>
        <v>0</v>
      </c>
      <c r="L318" s="422" t="str">
        <f t="shared" si="118"/>
        <v/>
      </c>
      <c r="M318" s="316">
        <v>72.64</v>
      </c>
      <c r="N318" s="316" t="s">
        <v>138</v>
      </c>
      <c r="O318" s="316">
        <f>G318*0.01905*M318</f>
        <v>0</v>
      </c>
      <c r="P318" s="317" t="s">
        <v>147</v>
      </c>
      <c r="Q318" s="259">
        <v>74.02</v>
      </c>
      <c r="R318" s="259" t="s">
        <v>138</v>
      </c>
      <c r="S318" s="259">
        <f>G318*0.01905*Q318</f>
        <v>0</v>
      </c>
      <c r="T318" s="259" t="s">
        <v>379</v>
      </c>
      <c r="U318" s="259">
        <v>70.97</v>
      </c>
      <c r="V318" s="259" t="s">
        <v>138</v>
      </c>
      <c r="W318" s="259">
        <f>G318*0.01905*U318</f>
        <v>0</v>
      </c>
      <c r="X318" s="259" t="s">
        <v>380</v>
      </c>
      <c r="Y318" s="246">
        <f t="shared" si="119"/>
        <v>0</v>
      </c>
      <c r="Z318" s="246"/>
      <c r="AA318" s="246">
        <f t="shared" si="120"/>
        <v>0</v>
      </c>
    </row>
    <row r="319" spans="1:847" s="6" customFormat="1" ht="31.05" customHeight="1">
      <c r="A319" s="457"/>
      <c r="B319" s="44"/>
      <c r="C319" s="500" t="s">
        <v>351</v>
      </c>
      <c r="D319" s="349"/>
      <c r="E319" s="473" t="b">
        <v>0</v>
      </c>
      <c r="F319" s="461">
        <f t="shared" si="121"/>
        <v>0</v>
      </c>
      <c r="G319" s="461">
        <f t="shared" si="122"/>
        <v>0</v>
      </c>
      <c r="H319" s="44" t="s">
        <v>453</v>
      </c>
      <c r="I319" s="542">
        <v>100</v>
      </c>
      <c r="J319" s="502" t="s">
        <v>334</v>
      </c>
      <c r="K319" s="463">
        <f t="shared" si="117"/>
        <v>0</v>
      </c>
      <c r="L319" s="464" t="str">
        <f t="shared" si="118"/>
        <v/>
      </c>
      <c r="M319" s="337">
        <v>72.64</v>
      </c>
      <c r="N319" s="256" t="s">
        <v>138</v>
      </c>
      <c r="O319" s="256">
        <f>G319*0.01905*M319</f>
        <v>0</v>
      </c>
      <c r="P319" s="257" t="s">
        <v>147</v>
      </c>
      <c r="Q319" s="259">
        <v>74.02</v>
      </c>
      <c r="R319" s="259" t="s">
        <v>138</v>
      </c>
      <c r="S319" s="259">
        <f>G319*0.01905*Q319</f>
        <v>0</v>
      </c>
      <c r="T319" s="259" t="s">
        <v>379</v>
      </c>
      <c r="U319" s="259">
        <v>70.97</v>
      </c>
      <c r="V319" s="259" t="s">
        <v>138</v>
      </c>
      <c r="W319" s="259">
        <f>G319*0.01905*U319</f>
        <v>0</v>
      </c>
      <c r="X319" s="259" t="s">
        <v>380</v>
      </c>
      <c r="Y319" s="246">
        <f t="shared" si="119"/>
        <v>0</v>
      </c>
      <c r="Z319" s="256">
        <f>G319*0.01905*434*0.5*3.67</f>
        <v>0</v>
      </c>
      <c r="AA319" s="256">
        <f t="shared" si="120"/>
        <v>0</v>
      </c>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c r="DJ319" s="28"/>
      <c r="DK319" s="28"/>
      <c r="DL319" s="28"/>
      <c r="DM319" s="28"/>
      <c r="DN319" s="28"/>
      <c r="DO319" s="28"/>
      <c r="DP319" s="28"/>
      <c r="DQ319" s="28"/>
      <c r="DR319" s="28"/>
      <c r="DS319" s="28"/>
      <c r="DT319" s="28"/>
      <c r="DU319" s="28"/>
      <c r="DV319" s="28"/>
      <c r="DW319" s="28"/>
      <c r="DX319" s="28"/>
      <c r="DY319" s="28"/>
      <c r="DZ319" s="28"/>
      <c r="EA319" s="28"/>
      <c r="EB319" s="28"/>
      <c r="EC319" s="28"/>
      <c r="ED319" s="28"/>
      <c r="EE319" s="28"/>
      <c r="EF319" s="28"/>
      <c r="EG319" s="28"/>
      <c r="EH319" s="28"/>
      <c r="EI319" s="28"/>
      <c r="EJ319" s="28"/>
      <c r="EK319" s="28"/>
      <c r="EL319" s="28"/>
      <c r="EM319" s="28"/>
      <c r="EN319" s="28"/>
      <c r="EO319" s="28"/>
      <c r="EP319" s="28"/>
      <c r="EQ319" s="28"/>
      <c r="ER319" s="28"/>
      <c r="ES319" s="28"/>
      <c r="ET319" s="28"/>
      <c r="EU319" s="28"/>
      <c r="EV319" s="28"/>
      <c r="EW319" s="28"/>
      <c r="EX319" s="28"/>
      <c r="EY319" s="28"/>
      <c r="EZ319" s="28"/>
      <c r="FA319" s="28"/>
      <c r="FB319" s="28"/>
      <c r="FC319" s="28"/>
      <c r="FD319" s="28"/>
      <c r="FE319" s="28"/>
      <c r="FF319" s="28"/>
      <c r="FG319" s="28"/>
      <c r="FH319" s="28"/>
      <c r="FI319" s="28"/>
      <c r="FJ319" s="28"/>
      <c r="FK319" s="28"/>
      <c r="FL319" s="28"/>
      <c r="FM319" s="28"/>
      <c r="FN319" s="28"/>
      <c r="FO319" s="28"/>
      <c r="FP319" s="28"/>
      <c r="FQ319" s="28"/>
      <c r="FR319" s="28"/>
      <c r="FS319" s="28"/>
      <c r="FT319" s="28"/>
      <c r="FU319" s="28"/>
      <c r="FV319" s="28"/>
      <c r="FW319" s="28"/>
      <c r="FX319" s="28"/>
      <c r="FY319" s="28"/>
      <c r="FZ319" s="28"/>
      <c r="GA319" s="28"/>
      <c r="GB319" s="28"/>
      <c r="GC319" s="28"/>
      <c r="GD319" s="28"/>
      <c r="GE319" s="28"/>
      <c r="GF319" s="28"/>
      <c r="GG319" s="28"/>
      <c r="GH319" s="28"/>
      <c r="GI319" s="28"/>
      <c r="GJ319" s="28"/>
      <c r="GK319" s="28"/>
      <c r="GL319" s="28"/>
      <c r="GM319" s="28"/>
      <c r="GN319" s="28"/>
      <c r="GO319" s="28"/>
      <c r="GP319" s="28"/>
      <c r="GQ319" s="28"/>
      <c r="GR319" s="28"/>
      <c r="GS319" s="28"/>
      <c r="GT319" s="28"/>
      <c r="GU319" s="28"/>
      <c r="GV319" s="28"/>
      <c r="GW319" s="28"/>
      <c r="GX319" s="28"/>
      <c r="GY319" s="28"/>
      <c r="GZ319" s="28"/>
      <c r="HA319" s="28"/>
      <c r="HB319" s="28"/>
      <c r="HC319" s="28"/>
      <c r="HD319" s="28"/>
      <c r="HE319" s="28"/>
      <c r="HF319" s="28"/>
      <c r="HG319" s="28"/>
      <c r="HH319" s="28"/>
      <c r="HI319" s="28"/>
      <c r="HJ319" s="28"/>
      <c r="HK319" s="28"/>
      <c r="HL319" s="28"/>
      <c r="HM319" s="28"/>
      <c r="HN319" s="28"/>
      <c r="HO319" s="28"/>
      <c r="HP319" s="28"/>
      <c r="HQ319" s="28"/>
      <c r="HR319" s="28"/>
      <c r="HS319" s="28"/>
      <c r="HT319" s="28"/>
      <c r="HU319" s="28"/>
      <c r="HV319" s="28"/>
      <c r="HW319" s="28"/>
      <c r="HX319" s="28"/>
      <c r="HY319" s="28"/>
      <c r="HZ319" s="28"/>
      <c r="IA319" s="28"/>
      <c r="IB319" s="28"/>
      <c r="IC319" s="28"/>
      <c r="ID319" s="28"/>
      <c r="IE319" s="28"/>
      <c r="IF319" s="28"/>
      <c r="IG319" s="28"/>
      <c r="IH319" s="28"/>
      <c r="II319" s="28"/>
      <c r="IJ319" s="28"/>
      <c r="IK319" s="28"/>
      <c r="IL319" s="28"/>
      <c r="IM319" s="28"/>
      <c r="IN319" s="28"/>
      <c r="IO319" s="28"/>
      <c r="IP319" s="28"/>
      <c r="IQ319" s="28"/>
      <c r="IR319" s="28"/>
      <c r="IS319" s="28"/>
      <c r="IT319" s="28"/>
      <c r="IU319" s="28"/>
      <c r="IV319" s="28"/>
      <c r="IW319" s="28"/>
      <c r="IX319" s="28"/>
      <c r="IY319" s="28"/>
      <c r="IZ319" s="28"/>
      <c r="JA319" s="28"/>
      <c r="JB319" s="28"/>
      <c r="JC319" s="28"/>
      <c r="JD319" s="28"/>
      <c r="JE319" s="28"/>
      <c r="JF319" s="28"/>
      <c r="JG319" s="28"/>
      <c r="JH319" s="28"/>
      <c r="JI319" s="28"/>
      <c r="JJ319" s="28"/>
      <c r="JK319" s="28"/>
      <c r="JL319" s="28"/>
      <c r="JM319" s="28"/>
      <c r="JN319" s="28"/>
      <c r="JO319" s="28"/>
      <c r="JP319" s="28"/>
      <c r="JQ319" s="28"/>
      <c r="JR319" s="28"/>
      <c r="JS319" s="28"/>
      <c r="JT319" s="28"/>
      <c r="JU319" s="28"/>
      <c r="JV319" s="28"/>
      <c r="JW319" s="28"/>
      <c r="JX319" s="28"/>
      <c r="JY319" s="28"/>
      <c r="JZ319" s="28"/>
      <c r="KA319" s="28"/>
      <c r="KB319" s="28"/>
      <c r="KC319" s="28"/>
      <c r="KD319" s="28"/>
      <c r="KE319" s="28"/>
      <c r="KF319" s="28"/>
      <c r="KG319" s="28"/>
      <c r="KH319" s="28"/>
      <c r="KI319" s="28"/>
      <c r="KJ319" s="28"/>
      <c r="KK319" s="28"/>
      <c r="KL319" s="28"/>
      <c r="KM319" s="28"/>
      <c r="KN319" s="28"/>
      <c r="KO319" s="28"/>
      <c r="KP319" s="28"/>
      <c r="KQ319" s="28"/>
      <c r="KR319" s="28"/>
      <c r="KS319" s="28"/>
      <c r="KT319" s="28"/>
      <c r="KU319" s="28"/>
      <c r="KV319" s="28"/>
      <c r="KW319" s="28"/>
      <c r="KX319" s="28"/>
      <c r="KY319" s="28"/>
      <c r="KZ319" s="28"/>
      <c r="LA319" s="28"/>
      <c r="LB319" s="28"/>
      <c r="LC319" s="28"/>
      <c r="LD319" s="28"/>
      <c r="LE319" s="28"/>
      <c r="LF319" s="28"/>
      <c r="LG319" s="28"/>
      <c r="LH319" s="28"/>
      <c r="LI319" s="28"/>
      <c r="LJ319" s="28"/>
      <c r="LK319" s="28"/>
      <c r="LL319" s="28"/>
      <c r="LM319" s="28"/>
      <c r="LN319" s="28"/>
      <c r="LO319" s="28"/>
      <c r="LP319" s="28"/>
      <c r="LQ319" s="28"/>
      <c r="LR319" s="28"/>
      <c r="LS319" s="28"/>
      <c r="LT319" s="28"/>
      <c r="LU319" s="28"/>
      <c r="LV319" s="28"/>
      <c r="LW319" s="28"/>
      <c r="LX319" s="28"/>
      <c r="LY319" s="28"/>
      <c r="LZ319" s="28"/>
      <c r="MA319" s="28"/>
      <c r="MB319" s="28"/>
      <c r="MC319" s="28"/>
      <c r="MD319" s="28"/>
      <c r="ME319" s="28"/>
      <c r="MF319" s="28"/>
      <c r="MG319" s="28"/>
      <c r="MH319" s="28"/>
      <c r="MI319" s="28"/>
      <c r="MJ319" s="28"/>
      <c r="MK319" s="28"/>
      <c r="ML319" s="28"/>
      <c r="MM319" s="28"/>
      <c r="MN319" s="28"/>
      <c r="MO319" s="28"/>
      <c r="MP319" s="28"/>
      <c r="MQ319" s="28"/>
      <c r="MR319" s="28"/>
      <c r="MS319" s="28"/>
      <c r="MT319" s="28"/>
      <c r="MU319" s="28"/>
      <c r="MV319" s="28"/>
      <c r="MW319" s="28"/>
      <c r="MX319" s="28"/>
      <c r="MY319" s="28"/>
      <c r="MZ319" s="28"/>
      <c r="NA319" s="28"/>
      <c r="NB319" s="28"/>
      <c r="NC319" s="28"/>
      <c r="ND319" s="28"/>
      <c r="NE319" s="28"/>
      <c r="NF319" s="28"/>
      <c r="NG319" s="28"/>
      <c r="NH319" s="28"/>
      <c r="NI319" s="28"/>
      <c r="NJ319" s="28"/>
      <c r="NK319" s="28"/>
      <c r="NL319" s="28"/>
      <c r="NM319" s="28"/>
      <c r="NN319" s="28"/>
      <c r="NO319" s="28"/>
      <c r="NP319" s="28"/>
      <c r="NQ319" s="28"/>
      <c r="NR319" s="28"/>
      <c r="NS319" s="28"/>
      <c r="NT319" s="28"/>
      <c r="NU319" s="28"/>
      <c r="NV319" s="28"/>
      <c r="NW319" s="28"/>
      <c r="NX319" s="28"/>
      <c r="NY319" s="28"/>
      <c r="NZ319" s="28"/>
      <c r="OA319" s="28"/>
      <c r="OB319" s="28"/>
      <c r="OC319" s="28"/>
      <c r="OD319" s="28"/>
      <c r="OE319" s="28"/>
      <c r="OF319" s="28"/>
      <c r="OG319" s="28"/>
      <c r="OH319" s="28"/>
      <c r="OI319" s="28"/>
      <c r="OJ319" s="28"/>
      <c r="OK319" s="28"/>
      <c r="OL319" s="28"/>
      <c r="OM319" s="28"/>
      <c r="ON319" s="28"/>
      <c r="OO319" s="28"/>
      <c r="OP319" s="28"/>
      <c r="OQ319" s="28"/>
      <c r="OR319" s="28"/>
      <c r="OS319" s="28"/>
      <c r="OT319" s="28"/>
      <c r="OU319" s="28"/>
      <c r="OV319" s="28"/>
      <c r="OW319" s="28"/>
      <c r="OX319" s="28"/>
      <c r="OY319" s="28"/>
      <c r="OZ319" s="28"/>
      <c r="PA319" s="28"/>
      <c r="PB319" s="28"/>
      <c r="PC319" s="28"/>
      <c r="PD319" s="28"/>
      <c r="PE319" s="28"/>
      <c r="PF319" s="28"/>
      <c r="PG319" s="28"/>
      <c r="PH319" s="28"/>
      <c r="PI319" s="28"/>
      <c r="PJ319" s="28"/>
      <c r="PK319" s="28"/>
      <c r="PL319" s="28"/>
      <c r="PM319" s="28"/>
      <c r="PN319" s="28"/>
      <c r="PO319" s="28"/>
      <c r="PP319" s="28"/>
      <c r="PQ319" s="28"/>
      <c r="PR319" s="28"/>
      <c r="PS319" s="28"/>
      <c r="PT319" s="28"/>
      <c r="PU319" s="28"/>
      <c r="PV319" s="28"/>
      <c r="PW319" s="28"/>
      <c r="PX319" s="28"/>
      <c r="PY319" s="28"/>
      <c r="PZ319" s="28"/>
      <c r="QA319" s="28"/>
      <c r="QB319" s="28"/>
      <c r="QC319" s="28"/>
      <c r="QD319" s="28"/>
      <c r="QE319" s="28"/>
      <c r="QF319" s="28"/>
      <c r="QG319" s="28"/>
      <c r="QH319" s="28"/>
      <c r="QI319" s="28"/>
      <c r="QJ319" s="28"/>
      <c r="QK319" s="28"/>
      <c r="QL319" s="28"/>
      <c r="QM319" s="28"/>
      <c r="QN319" s="28"/>
      <c r="QO319" s="28"/>
      <c r="QP319" s="28"/>
      <c r="QQ319" s="28"/>
      <c r="QR319" s="28"/>
      <c r="QS319" s="28"/>
      <c r="QT319" s="28"/>
      <c r="QU319" s="28"/>
      <c r="QV319" s="28"/>
      <c r="QW319" s="28"/>
      <c r="QX319" s="28"/>
      <c r="QY319" s="28"/>
      <c r="QZ319" s="28"/>
      <c r="RA319" s="28"/>
      <c r="RB319" s="28"/>
      <c r="RC319" s="28"/>
      <c r="RD319" s="28"/>
      <c r="RE319" s="28"/>
      <c r="RF319" s="28"/>
      <c r="RG319" s="28"/>
      <c r="RH319" s="28"/>
      <c r="RI319" s="28"/>
      <c r="RJ319" s="28"/>
      <c r="RK319" s="28"/>
      <c r="RL319" s="28"/>
      <c r="RM319" s="28"/>
      <c r="RN319" s="28"/>
      <c r="RO319" s="28"/>
      <c r="RP319" s="28"/>
      <c r="RQ319" s="28"/>
      <c r="RR319" s="28"/>
      <c r="RS319" s="28"/>
      <c r="RT319" s="28"/>
      <c r="RU319" s="28"/>
      <c r="RV319" s="28"/>
      <c r="RW319" s="28"/>
      <c r="RX319" s="28"/>
      <c r="RY319" s="28"/>
      <c r="RZ319" s="28"/>
      <c r="SA319" s="28"/>
      <c r="SB319" s="28"/>
      <c r="SC319" s="28"/>
      <c r="SD319" s="28"/>
      <c r="SE319" s="28"/>
      <c r="SF319" s="28"/>
      <c r="SG319" s="28"/>
      <c r="SH319" s="28"/>
      <c r="SI319" s="28"/>
      <c r="SJ319" s="28"/>
      <c r="SK319" s="28"/>
      <c r="SL319" s="28"/>
      <c r="SM319" s="28"/>
      <c r="SN319" s="28"/>
      <c r="SO319" s="28"/>
      <c r="SP319" s="28"/>
      <c r="SQ319" s="28"/>
      <c r="SR319" s="28"/>
      <c r="SS319" s="28"/>
      <c r="ST319" s="28"/>
      <c r="SU319" s="28"/>
      <c r="SV319" s="28"/>
      <c r="SW319" s="28"/>
      <c r="SX319" s="28"/>
      <c r="SY319" s="28"/>
      <c r="SZ319" s="28"/>
      <c r="TA319" s="28"/>
      <c r="TB319" s="28"/>
      <c r="TC319" s="28"/>
      <c r="TD319" s="28"/>
      <c r="TE319" s="28"/>
      <c r="TF319" s="28"/>
      <c r="TG319" s="28"/>
      <c r="TH319" s="28"/>
      <c r="TI319" s="28"/>
      <c r="TJ319" s="28"/>
      <c r="TK319" s="28"/>
      <c r="TL319" s="28"/>
      <c r="TM319" s="28"/>
      <c r="TN319" s="28"/>
      <c r="TO319" s="28"/>
      <c r="TP319" s="28"/>
      <c r="TQ319" s="28"/>
      <c r="TR319" s="28"/>
      <c r="TS319" s="28"/>
      <c r="TT319" s="28"/>
      <c r="TU319" s="28"/>
      <c r="TV319" s="28"/>
      <c r="TW319" s="28"/>
      <c r="TX319" s="28"/>
      <c r="TY319" s="28"/>
      <c r="TZ319" s="28"/>
      <c r="UA319" s="28"/>
      <c r="UB319" s="28"/>
      <c r="UC319" s="28"/>
      <c r="UD319" s="28"/>
      <c r="UE319" s="28"/>
      <c r="UF319" s="28"/>
      <c r="UG319" s="28"/>
      <c r="UH319" s="28"/>
      <c r="UI319" s="28"/>
      <c r="UJ319" s="28"/>
      <c r="UK319" s="28"/>
      <c r="UL319" s="28"/>
      <c r="UM319" s="28"/>
      <c r="UN319" s="28"/>
      <c r="UO319" s="28"/>
      <c r="UP319" s="28"/>
      <c r="UQ319" s="28"/>
      <c r="UR319" s="28"/>
      <c r="US319" s="28"/>
      <c r="UT319" s="28"/>
      <c r="UU319" s="28"/>
      <c r="UV319" s="28"/>
      <c r="UW319" s="28"/>
      <c r="UX319" s="28"/>
      <c r="UY319" s="28"/>
      <c r="UZ319" s="28"/>
      <c r="VA319" s="28"/>
      <c r="VB319" s="28"/>
      <c r="VC319" s="28"/>
      <c r="VD319" s="28"/>
      <c r="VE319" s="28"/>
      <c r="VF319" s="28"/>
      <c r="VG319" s="28"/>
      <c r="VH319" s="28"/>
      <c r="VI319" s="28"/>
      <c r="VJ319" s="28"/>
      <c r="VK319" s="28"/>
      <c r="VL319" s="28"/>
      <c r="VM319" s="28"/>
      <c r="VN319" s="28"/>
      <c r="VO319" s="28"/>
      <c r="VP319" s="28"/>
      <c r="VQ319" s="28"/>
      <c r="VR319" s="28"/>
      <c r="VS319" s="28"/>
      <c r="VT319" s="28"/>
      <c r="VU319" s="28"/>
      <c r="VV319" s="28"/>
      <c r="VW319" s="28"/>
      <c r="VX319" s="28"/>
      <c r="VY319" s="28"/>
      <c r="VZ319" s="28"/>
      <c r="WA319" s="28"/>
      <c r="WB319" s="28"/>
      <c r="WC319" s="28"/>
      <c r="WD319" s="28"/>
      <c r="WE319" s="28"/>
      <c r="WF319" s="28"/>
      <c r="WG319" s="28"/>
      <c r="WH319" s="28"/>
      <c r="WI319" s="28"/>
      <c r="WJ319" s="28"/>
      <c r="WK319" s="28"/>
      <c r="WL319" s="28"/>
      <c r="WM319" s="28"/>
      <c r="WN319" s="28"/>
      <c r="WO319" s="28"/>
      <c r="WP319" s="28"/>
      <c r="WQ319" s="28"/>
      <c r="WR319" s="28"/>
      <c r="WS319" s="28"/>
      <c r="WT319" s="28"/>
      <c r="WU319" s="28"/>
      <c r="WV319" s="28"/>
      <c r="WW319" s="28"/>
      <c r="WX319" s="28"/>
      <c r="WY319" s="28"/>
      <c r="WZ319" s="28"/>
      <c r="XA319" s="28"/>
      <c r="XB319" s="28"/>
      <c r="XC319" s="28"/>
      <c r="XD319" s="28"/>
      <c r="XE319" s="28"/>
      <c r="XF319" s="28"/>
      <c r="XG319" s="28"/>
      <c r="XH319" s="28"/>
      <c r="XI319" s="28"/>
      <c r="XJ319" s="28"/>
      <c r="XK319" s="28"/>
      <c r="XL319" s="28"/>
      <c r="XM319" s="28"/>
      <c r="XN319" s="28"/>
      <c r="XO319" s="28"/>
      <c r="XP319" s="28"/>
      <c r="XQ319" s="28"/>
      <c r="XR319" s="28"/>
      <c r="XS319" s="28"/>
      <c r="XT319" s="28"/>
      <c r="XU319" s="28"/>
      <c r="XV319" s="28"/>
      <c r="XW319" s="28"/>
      <c r="XX319" s="28"/>
      <c r="XY319" s="28"/>
      <c r="XZ319" s="28"/>
      <c r="YA319" s="28"/>
      <c r="YB319" s="28"/>
      <c r="YC319" s="28"/>
      <c r="YD319" s="28"/>
      <c r="YE319" s="28"/>
      <c r="YF319" s="28"/>
      <c r="YG319" s="28"/>
      <c r="YH319" s="28"/>
      <c r="YI319" s="28"/>
      <c r="YJ319" s="28"/>
      <c r="YK319" s="28"/>
      <c r="YL319" s="28"/>
      <c r="YM319" s="28"/>
      <c r="YN319" s="28"/>
      <c r="YO319" s="28"/>
      <c r="YP319" s="28"/>
      <c r="YQ319" s="28"/>
      <c r="YR319" s="28"/>
      <c r="YS319" s="28"/>
      <c r="YT319" s="28"/>
      <c r="YU319" s="28"/>
      <c r="YV319" s="28"/>
      <c r="YW319" s="28"/>
      <c r="YX319" s="28"/>
      <c r="YY319" s="28"/>
      <c r="YZ319" s="28"/>
      <c r="ZA319" s="28"/>
      <c r="ZB319" s="28"/>
      <c r="ZC319" s="28"/>
      <c r="ZD319" s="28"/>
      <c r="ZE319" s="28"/>
      <c r="ZF319" s="28"/>
      <c r="ZG319" s="28"/>
      <c r="ZH319" s="28"/>
      <c r="ZI319" s="28"/>
      <c r="ZJ319" s="28"/>
      <c r="ZK319" s="28"/>
      <c r="ZL319" s="28"/>
      <c r="ZM319" s="28"/>
      <c r="ZN319" s="28"/>
      <c r="ZO319" s="28"/>
      <c r="ZP319" s="28"/>
      <c r="ZQ319" s="28"/>
      <c r="ZR319" s="28"/>
      <c r="ZS319" s="28"/>
      <c r="ZT319" s="28"/>
      <c r="ZU319" s="28"/>
      <c r="ZV319" s="28"/>
      <c r="ZW319" s="28"/>
      <c r="ZX319" s="28"/>
      <c r="ZY319" s="28"/>
      <c r="ZZ319" s="28"/>
      <c r="AAA319" s="28"/>
      <c r="AAB319" s="28"/>
      <c r="AAC319" s="28"/>
      <c r="AAD319" s="28"/>
      <c r="AAE319" s="28"/>
      <c r="AAF319" s="28"/>
      <c r="AAG319" s="28"/>
      <c r="AAH319" s="28"/>
      <c r="AAI319" s="28"/>
      <c r="AAJ319" s="28"/>
      <c r="AAK319" s="28"/>
      <c r="AAL319" s="28"/>
      <c r="AAM319" s="28"/>
      <c r="AAN319" s="28"/>
      <c r="AAO319" s="28"/>
      <c r="AAP319" s="28"/>
      <c r="AAQ319" s="28"/>
      <c r="AAR319" s="28"/>
      <c r="AAS319" s="28"/>
      <c r="AAT319" s="28"/>
      <c r="AAU319" s="28"/>
      <c r="AAV319" s="28"/>
      <c r="AAW319" s="28"/>
      <c r="AAX319" s="28"/>
      <c r="AAY319" s="28"/>
      <c r="AAZ319" s="28"/>
      <c r="ABA319" s="28"/>
      <c r="ABB319" s="28"/>
      <c r="ABC319" s="28"/>
      <c r="ABD319" s="28"/>
      <c r="ABE319" s="28"/>
      <c r="ABF319" s="28"/>
      <c r="ABG319" s="28"/>
      <c r="ABH319" s="28"/>
      <c r="ABI319" s="28"/>
      <c r="ABJ319" s="28"/>
      <c r="ABK319" s="28"/>
      <c r="ABL319" s="28"/>
      <c r="ABM319" s="28"/>
      <c r="ABN319" s="28"/>
      <c r="ABO319" s="28"/>
      <c r="ABP319" s="28"/>
      <c r="ABQ319" s="28"/>
      <c r="ABR319" s="28"/>
      <c r="ABS319" s="28"/>
      <c r="ABT319" s="28"/>
      <c r="ABU319" s="28"/>
      <c r="ABV319" s="28"/>
      <c r="ABW319" s="28"/>
      <c r="ABX319" s="28"/>
      <c r="ABY319" s="28"/>
      <c r="ABZ319" s="28"/>
      <c r="ACA319" s="28"/>
      <c r="ACB319" s="28"/>
      <c r="ACC319" s="28"/>
      <c r="ACD319" s="28"/>
      <c r="ACE319" s="28"/>
      <c r="ACF319" s="28"/>
      <c r="ACG319" s="28"/>
      <c r="ACH319" s="28"/>
      <c r="ACI319" s="28"/>
      <c r="ACJ319" s="28"/>
      <c r="ACK319" s="28"/>
      <c r="ACL319" s="28"/>
      <c r="ACM319" s="28"/>
      <c r="ACN319" s="28"/>
      <c r="ACO319" s="28"/>
      <c r="ACP319" s="28"/>
      <c r="ACQ319" s="28"/>
      <c r="ACR319" s="28"/>
      <c r="ACS319" s="28"/>
      <c r="ACT319" s="28"/>
      <c r="ACU319" s="28"/>
      <c r="ACV319" s="28"/>
      <c r="ACW319" s="28"/>
      <c r="ACX319" s="28"/>
      <c r="ACY319" s="28"/>
      <c r="ACZ319" s="28"/>
      <c r="ADA319" s="28"/>
      <c r="ADB319" s="28"/>
      <c r="ADC319" s="28"/>
      <c r="ADD319" s="28"/>
      <c r="ADE319" s="28"/>
      <c r="ADF319" s="28"/>
      <c r="ADG319" s="28"/>
      <c r="ADH319" s="28"/>
      <c r="ADI319" s="28"/>
      <c r="ADJ319" s="28"/>
      <c r="ADK319" s="28"/>
      <c r="ADL319" s="28"/>
      <c r="ADM319" s="28"/>
      <c r="ADN319" s="28"/>
      <c r="ADO319" s="28"/>
      <c r="ADP319" s="28"/>
      <c r="ADQ319" s="28"/>
      <c r="ADR319" s="28"/>
      <c r="ADS319" s="28"/>
      <c r="ADT319" s="28"/>
      <c r="ADU319" s="28"/>
      <c r="ADV319" s="28"/>
      <c r="ADW319" s="28"/>
      <c r="ADX319" s="28"/>
      <c r="ADY319" s="28"/>
      <c r="ADZ319" s="28"/>
      <c r="AEA319" s="28"/>
      <c r="AEB319" s="28"/>
      <c r="AEC319" s="28"/>
      <c r="AED319" s="28"/>
      <c r="AEE319" s="28"/>
      <c r="AEF319" s="28"/>
      <c r="AEG319" s="28"/>
      <c r="AEH319" s="28"/>
      <c r="AEI319" s="28"/>
      <c r="AEJ319" s="28"/>
      <c r="AEK319" s="28"/>
      <c r="AEL319" s="28"/>
      <c r="AEM319" s="28"/>
      <c r="AEN319" s="28"/>
      <c r="AEO319" s="28"/>
      <c r="AEP319" s="28"/>
      <c r="AEQ319" s="28"/>
      <c r="AER319" s="28"/>
      <c r="AES319" s="28"/>
      <c r="AET319" s="28"/>
      <c r="AEU319" s="28"/>
      <c r="AEV319" s="28"/>
      <c r="AEW319" s="28"/>
      <c r="AEX319" s="28"/>
      <c r="AEY319" s="28"/>
      <c r="AEZ319" s="28"/>
      <c r="AFA319" s="28"/>
      <c r="AFB319" s="28"/>
      <c r="AFC319" s="28"/>
      <c r="AFD319" s="28"/>
      <c r="AFE319" s="28"/>
      <c r="AFF319" s="28"/>
      <c r="AFG319" s="28"/>
      <c r="AFH319" s="28"/>
      <c r="AFI319" s="28"/>
      <c r="AFJ319" s="28"/>
      <c r="AFK319" s="28"/>
      <c r="AFL319" s="28"/>
      <c r="AFM319" s="28"/>
      <c r="AFN319" s="28"/>
      <c r="AFO319" s="28"/>
    </row>
    <row r="320" spans="1:847" s="28" customFormat="1" ht="31.05" customHeight="1">
      <c r="A320" s="450"/>
      <c r="B320" s="35"/>
      <c r="C320" s="526"/>
      <c r="D320" s="35"/>
      <c r="E320" s="477"/>
      <c r="F320" s="477"/>
      <c r="G320" s="453"/>
      <c r="H320" s="35"/>
      <c r="I320" s="543"/>
      <c r="J320" s="543"/>
      <c r="K320" s="456"/>
      <c r="L320" s="422"/>
      <c r="M320" s="306"/>
      <c r="N320" s="306"/>
      <c r="O320" s="306"/>
      <c r="P320" s="318"/>
      <c r="Q320" s="306"/>
      <c r="R320" s="306"/>
      <c r="S320" s="306"/>
      <c r="T320" s="306"/>
      <c r="U320" s="306"/>
      <c r="V320" s="306"/>
      <c r="W320" s="306"/>
      <c r="X320" s="306"/>
      <c r="Y320" s="306"/>
      <c r="Z320" s="306"/>
      <c r="AA320" s="306"/>
    </row>
    <row r="321" spans="1:847" ht="31.05" customHeight="1">
      <c r="A321" s="446"/>
      <c r="B321" s="447" t="s">
        <v>451</v>
      </c>
      <c r="C321" s="40"/>
      <c r="D321" s="40"/>
      <c r="E321" s="40"/>
      <c r="F321" s="40"/>
      <c r="G321" s="40"/>
      <c r="H321" s="40"/>
      <c r="I321" s="471"/>
      <c r="J321" s="40"/>
      <c r="K321" s="40"/>
      <c r="L321" s="449"/>
    </row>
    <row r="322" spans="1:847" s="6" customFormat="1" ht="31.05" customHeight="1">
      <c r="A322" s="457"/>
      <c r="B322" s="44"/>
      <c r="C322" s="458" t="s">
        <v>96</v>
      </c>
      <c r="D322" s="349"/>
      <c r="E322" s="473" t="b">
        <v>0</v>
      </c>
      <c r="F322" s="461">
        <f>$I$19*$I322/100</f>
        <v>0</v>
      </c>
      <c r="G322" s="461">
        <f>$G$19*$I322/100</f>
        <v>0</v>
      </c>
      <c r="H322" s="44" t="s">
        <v>453</v>
      </c>
      <c r="I322" s="542">
        <v>100</v>
      </c>
      <c r="J322" s="462" t="s">
        <v>334</v>
      </c>
      <c r="K322" s="463">
        <f t="shared" ref="K322:K330" si="123">$AA322</f>
        <v>0</v>
      </c>
      <c r="L322" s="464" t="str">
        <f t="shared" ref="L322:L330" si="124">IF($E322,K322,"")</f>
        <v/>
      </c>
      <c r="M322" s="337">
        <v>2.69</v>
      </c>
      <c r="N322" s="257" t="s">
        <v>163</v>
      </c>
      <c r="O322" s="256">
        <f>G322*M322</f>
        <v>0</v>
      </c>
      <c r="P322" s="258" t="s">
        <v>162</v>
      </c>
      <c r="Q322" s="256"/>
      <c r="R322" s="256"/>
      <c r="S322" s="256"/>
      <c r="T322" s="256"/>
      <c r="U322" s="256"/>
      <c r="V322" s="256"/>
      <c r="W322" s="256"/>
      <c r="X322" s="256"/>
      <c r="Y322" s="246">
        <f t="shared" ref="Y322:Y330" si="125">AVERAGE(O322,S322,W322)</f>
        <v>0</v>
      </c>
      <c r="Z322" s="256"/>
      <c r="AA322" s="256">
        <f t="shared" ref="AA322:AA330" si="126">Y322-Z322</f>
        <v>0</v>
      </c>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c r="DJ322" s="28"/>
      <c r="DK322" s="28"/>
      <c r="DL322" s="28"/>
      <c r="DM322" s="28"/>
      <c r="DN322" s="28"/>
      <c r="DO322" s="28"/>
      <c r="DP322" s="28"/>
      <c r="DQ322" s="28"/>
      <c r="DR322" s="28"/>
      <c r="DS322" s="28"/>
      <c r="DT322" s="28"/>
      <c r="DU322" s="28"/>
      <c r="DV322" s="28"/>
      <c r="DW322" s="28"/>
      <c r="DX322" s="28"/>
      <c r="DY322" s="28"/>
      <c r="DZ322" s="28"/>
      <c r="EA322" s="28"/>
      <c r="EB322" s="28"/>
      <c r="EC322" s="28"/>
      <c r="ED322" s="28"/>
      <c r="EE322" s="28"/>
      <c r="EF322" s="28"/>
      <c r="EG322" s="28"/>
      <c r="EH322" s="28"/>
      <c r="EI322" s="28"/>
      <c r="EJ322" s="28"/>
      <c r="EK322" s="28"/>
      <c r="EL322" s="28"/>
      <c r="EM322" s="28"/>
      <c r="EN322" s="28"/>
      <c r="EO322" s="28"/>
      <c r="EP322" s="28"/>
      <c r="EQ322" s="28"/>
      <c r="ER322" s="28"/>
      <c r="ES322" s="28"/>
      <c r="ET322" s="28"/>
      <c r="EU322" s="28"/>
      <c r="EV322" s="28"/>
      <c r="EW322" s="28"/>
      <c r="EX322" s="28"/>
      <c r="EY322" s="28"/>
      <c r="EZ322" s="28"/>
      <c r="FA322" s="28"/>
      <c r="FB322" s="28"/>
      <c r="FC322" s="28"/>
      <c r="FD322" s="28"/>
      <c r="FE322" s="28"/>
      <c r="FF322" s="28"/>
      <c r="FG322" s="28"/>
      <c r="FH322" s="28"/>
      <c r="FI322" s="28"/>
      <c r="FJ322" s="28"/>
      <c r="FK322" s="28"/>
      <c r="FL322" s="28"/>
      <c r="FM322" s="28"/>
      <c r="FN322" s="28"/>
      <c r="FO322" s="28"/>
      <c r="FP322" s="28"/>
      <c r="FQ322" s="28"/>
      <c r="FR322" s="28"/>
      <c r="FS322" s="28"/>
      <c r="FT322" s="28"/>
      <c r="FU322" s="28"/>
      <c r="FV322" s="28"/>
      <c r="FW322" s="28"/>
      <c r="FX322" s="28"/>
      <c r="FY322" s="28"/>
      <c r="FZ322" s="28"/>
      <c r="GA322" s="28"/>
      <c r="GB322" s="28"/>
      <c r="GC322" s="28"/>
      <c r="GD322" s="28"/>
      <c r="GE322" s="28"/>
      <c r="GF322" s="28"/>
      <c r="GG322" s="28"/>
      <c r="GH322" s="28"/>
      <c r="GI322" s="28"/>
      <c r="GJ322" s="28"/>
      <c r="GK322" s="28"/>
      <c r="GL322" s="28"/>
      <c r="GM322" s="28"/>
      <c r="GN322" s="28"/>
      <c r="GO322" s="28"/>
      <c r="GP322" s="28"/>
      <c r="GQ322" s="28"/>
      <c r="GR322" s="28"/>
      <c r="GS322" s="28"/>
      <c r="GT322" s="28"/>
      <c r="GU322" s="28"/>
      <c r="GV322" s="28"/>
      <c r="GW322" s="28"/>
      <c r="GX322" s="28"/>
      <c r="GY322" s="28"/>
      <c r="GZ322" s="28"/>
      <c r="HA322" s="28"/>
      <c r="HB322" s="28"/>
      <c r="HC322" s="28"/>
      <c r="HD322" s="28"/>
      <c r="HE322" s="28"/>
      <c r="HF322" s="28"/>
      <c r="HG322" s="28"/>
      <c r="HH322" s="28"/>
      <c r="HI322" s="28"/>
      <c r="HJ322" s="28"/>
      <c r="HK322" s="28"/>
      <c r="HL322" s="28"/>
      <c r="HM322" s="28"/>
      <c r="HN322" s="28"/>
      <c r="HO322" s="28"/>
      <c r="HP322" s="28"/>
      <c r="HQ322" s="28"/>
      <c r="HR322" s="28"/>
      <c r="HS322" s="28"/>
      <c r="HT322" s="28"/>
      <c r="HU322" s="28"/>
      <c r="HV322" s="28"/>
      <c r="HW322" s="28"/>
      <c r="HX322" s="28"/>
      <c r="HY322" s="28"/>
      <c r="HZ322" s="28"/>
      <c r="IA322" s="28"/>
      <c r="IB322" s="28"/>
      <c r="IC322" s="28"/>
      <c r="ID322" s="28"/>
      <c r="IE322" s="28"/>
      <c r="IF322" s="28"/>
      <c r="IG322" s="28"/>
      <c r="IH322" s="28"/>
      <c r="II322" s="28"/>
      <c r="IJ322" s="28"/>
      <c r="IK322" s="28"/>
      <c r="IL322" s="28"/>
      <c r="IM322" s="28"/>
      <c r="IN322" s="28"/>
      <c r="IO322" s="28"/>
      <c r="IP322" s="28"/>
      <c r="IQ322" s="28"/>
      <c r="IR322" s="28"/>
      <c r="IS322" s="28"/>
      <c r="IT322" s="28"/>
      <c r="IU322" s="28"/>
      <c r="IV322" s="28"/>
      <c r="IW322" s="28"/>
      <c r="IX322" s="28"/>
      <c r="IY322" s="28"/>
      <c r="IZ322" s="28"/>
      <c r="JA322" s="28"/>
      <c r="JB322" s="28"/>
      <c r="JC322" s="28"/>
      <c r="JD322" s="28"/>
      <c r="JE322" s="28"/>
      <c r="JF322" s="28"/>
      <c r="JG322" s="28"/>
      <c r="JH322" s="28"/>
      <c r="JI322" s="28"/>
      <c r="JJ322" s="28"/>
      <c r="JK322" s="28"/>
      <c r="JL322" s="28"/>
      <c r="JM322" s="28"/>
      <c r="JN322" s="28"/>
      <c r="JO322" s="28"/>
      <c r="JP322" s="28"/>
      <c r="JQ322" s="28"/>
      <c r="JR322" s="28"/>
      <c r="JS322" s="28"/>
      <c r="JT322" s="28"/>
      <c r="JU322" s="28"/>
      <c r="JV322" s="28"/>
      <c r="JW322" s="28"/>
      <c r="JX322" s="28"/>
      <c r="JY322" s="28"/>
      <c r="JZ322" s="28"/>
      <c r="KA322" s="28"/>
      <c r="KB322" s="28"/>
      <c r="KC322" s="28"/>
      <c r="KD322" s="28"/>
      <c r="KE322" s="28"/>
      <c r="KF322" s="28"/>
      <c r="KG322" s="28"/>
      <c r="KH322" s="28"/>
      <c r="KI322" s="28"/>
      <c r="KJ322" s="28"/>
      <c r="KK322" s="28"/>
      <c r="KL322" s="28"/>
      <c r="KM322" s="28"/>
      <c r="KN322" s="28"/>
      <c r="KO322" s="28"/>
      <c r="KP322" s="28"/>
      <c r="KQ322" s="28"/>
      <c r="KR322" s="28"/>
      <c r="KS322" s="28"/>
      <c r="KT322" s="28"/>
      <c r="KU322" s="28"/>
      <c r="KV322" s="28"/>
      <c r="KW322" s="28"/>
      <c r="KX322" s="28"/>
      <c r="KY322" s="28"/>
      <c r="KZ322" s="28"/>
      <c r="LA322" s="28"/>
      <c r="LB322" s="28"/>
      <c r="LC322" s="28"/>
      <c r="LD322" s="28"/>
      <c r="LE322" s="28"/>
      <c r="LF322" s="28"/>
      <c r="LG322" s="28"/>
      <c r="LH322" s="28"/>
      <c r="LI322" s="28"/>
      <c r="LJ322" s="28"/>
      <c r="LK322" s="28"/>
      <c r="LL322" s="28"/>
      <c r="LM322" s="28"/>
      <c r="LN322" s="28"/>
      <c r="LO322" s="28"/>
      <c r="LP322" s="28"/>
      <c r="LQ322" s="28"/>
      <c r="LR322" s="28"/>
      <c r="LS322" s="28"/>
      <c r="LT322" s="28"/>
      <c r="LU322" s="28"/>
      <c r="LV322" s="28"/>
      <c r="LW322" s="28"/>
      <c r="LX322" s="28"/>
      <c r="LY322" s="28"/>
      <c r="LZ322" s="28"/>
      <c r="MA322" s="28"/>
      <c r="MB322" s="28"/>
      <c r="MC322" s="28"/>
      <c r="MD322" s="28"/>
      <c r="ME322" s="28"/>
      <c r="MF322" s="28"/>
      <c r="MG322" s="28"/>
      <c r="MH322" s="28"/>
      <c r="MI322" s="28"/>
      <c r="MJ322" s="28"/>
      <c r="MK322" s="28"/>
      <c r="ML322" s="28"/>
      <c r="MM322" s="28"/>
      <c r="MN322" s="28"/>
      <c r="MO322" s="28"/>
      <c r="MP322" s="28"/>
      <c r="MQ322" s="28"/>
      <c r="MR322" s="28"/>
      <c r="MS322" s="28"/>
      <c r="MT322" s="28"/>
      <c r="MU322" s="28"/>
      <c r="MV322" s="28"/>
      <c r="MW322" s="28"/>
      <c r="MX322" s="28"/>
      <c r="MY322" s="28"/>
      <c r="MZ322" s="28"/>
      <c r="NA322" s="28"/>
      <c r="NB322" s="28"/>
      <c r="NC322" s="28"/>
      <c r="ND322" s="28"/>
      <c r="NE322" s="28"/>
      <c r="NF322" s="28"/>
      <c r="NG322" s="28"/>
      <c r="NH322" s="28"/>
      <c r="NI322" s="28"/>
      <c r="NJ322" s="28"/>
      <c r="NK322" s="28"/>
      <c r="NL322" s="28"/>
      <c r="NM322" s="28"/>
      <c r="NN322" s="28"/>
      <c r="NO322" s="28"/>
      <c r="NP322" s="28"/>
      <c r="NQ322" s="28"/>
      <c r="NR322" s="28"/>
      <c r="NS322" s="28"/>
      <c r="NT322" s="28"/>
      <c r="NU322" s="28"/>
      <c r="NV322" s="28"/>
      <c r="NW322" s="28"/>
      <c r="NX322" s="28"/>
      <c r="NY322" s="28"/>
      <c r="NZ322" s="28"/>
      <c r="OA322" s="28"/>
      <c r="OB322" s="28"/>
      <c r="OC322" s="28"/>
      <c r="OD322" s="28"/>
      <c r="OE322" s="28"/>
      <c r="OF322" s="28"/>
      <c r="OG322" s="28"/>
      <c r="OH322" s="28"/>
      <c r="OI322" s="28"/>
      <c r="OJ322" s="28"/>
      <c r="OK322" s="28"/>
      <c r="OL322" s="28"/>
      <c r="OM322" s="28"/>
      <c r="ON322" s="28"/>
      <c r="OO322" s="28"/>
      <c r="OP322" s="28"/>
      <c r="OQ322" s="28"/>
      <c r="OR322" s="28"/>
      <c r="OS322" s="28"/>
      <c r="OT322" s="28"/>
      <c r="OU322" s="28"/>
      <c r="OV322" s="28"/>
      <c r="OW322" s="28"/>
      <c r="OX322" s="28"/>
      <c r="OY322" s="28"/>
      <c r="OZ322" s="28"/>
      <c r="PA322" s="28"/>
      <c r="PB322" s="28"/>
      <c r="PC322" s="28"/>
      <c r="PD322" s="28"/>
      <c r="PE322" s="28"/>
      <c r="PF322" s="28"/>
      <c r="PG322" s="28"/>
      <c r="PH322" s="28"/>
      <c r="PI322" s="28"/>
      <c r="PJ322" s="28"/>
      <c r="PK322" s="28"/>
      <c r="PL322" s="28"/>
      <c r="PM322" s="28"/>
      <c r="PN322" s="28"/>
      <c r="PO322" s="28"/>
      <c r="PP322" s="28"/>
      <c r="PQ322" s="28"/>
      <c r="PR322" s="28"/>
      <c r="PS322" s="28"/>
      <c r="PT322" s="28"/>
      <c r="PU322" s="28"/>
      <c r="PV322" s="28"/>
      <c r="PW322" s="28"/>
      <c r="PX322" s="28"/>
      <c r="PY322" s="28"/>
      <c r="PZ322" s="28"/>
      <c r="QA322" s="28"/>
      <c r="QB322" s="28"/>
      <c r="QC322" s="28"/>
      <c r="QD322" s="28"/>
      <c r="QE322" s="28"/>
      <c r="QF322" s="28"/>
      <c r="QG322" s="28"/>
      <c r="QH322" s="28"/>
      <c r="QI322" s="28"/>
      <c r="QJ322" s="28"/>
      <c r="QK322" s="28"/>
      <c r="QL322" s="28"/>
      <c r="QM322" s="28"/>
      <c r="QN322" s="28"/>
      <c r="QO322" s="28"/>
      <c r="QP322" s="28"/>
      <c r="QQ322" s="28"/>
      <c r="QR322" s="28"/>
      <c r="QS322" s="28"/>
      <c r="QT322" s="28"/>
      <c r="QU322" s="28"/>
      <c r="QV322" s="28"/>
      <c r="QW322" s="28"/>
      <c r="QX322" s="28"/>
      <c r="QY322" s="28"/>
      <c r="QZ322" s="28"/>
      <c r="RA322" s="28"/>
      <c r="RB322" s="28"/>
      <c r="RC322" s="28"/>
      <c r="RD322" s="28"/>
      <c r="RE322" s="28"/>
      <c r="RF322" s="28"/>
      <c r="RG322" s="28"/>
      <c r="RH322" s="28"/>
      <c r="RI322" s="28"/>
      <c r="RJ322" s="28"/>
      <c r="RK322" s="28"/>
      <c r="RL322" s="28"/>
      <c r="RM322" s="28"/>
      <c r="RN322" s="28"/>
      <c r="RO322" s="28"/>
      <c r="RP322" s="28"/>
      <c r="RQ322" s="28"/>
      <c r="RR322" s="28"/>
      <c r="RS322" s="28"/>
      <c r="RT322" s="28"/>
      <c r="RU322" s="28"/>
      <c r="RV322" s="28"/>
      <c r="RW322" s="28"/>
      <c r="RX322" s="28"/>
      <c r="RY322" s="28"/>
      <c r="RZ322" s="28"/>
      <c r="SA322" s="28"/>
      <c r="SB322" s="28"/>
      <c r="SC322" s="28"/>
      <c r="SD322" s="28"/>
      <c r="SE322" s="28"/>
      <c r="SF322" s="28"/>
      <c r="SG322" s="28"/>
      <c r="SH322" s="28"/>
      <c r="SI322" s="28"/>
      <c r="SJ322" s="28"/>
      <c r="SK322" s="28"/>
      <c r="SL322" s="28"/>
      <c r="SM322" s="28"/>
      <c r="SN322" s="28"/>
      <c r="SO322" s="28"/>
      <c r="SP322" s="28"/>
      <c r="SQ322" s="28"/>
      <c r="SR322" s="28"/>
      <c r="SS322" s="28"/>
      <c r="ST322" s="28"/>
      <c r="SU322" s="28"/>
      <c r="SV322" s="28"/>
      <c r="SW322" s="28"/>
      <c r="SX322" s="28"/>
      <c r="SY322" s="28"/>
      <c r="SZ322" s="28"/>
      <c r="TA322" s="28"/>
      <c r="TB322" s="28"/>
      <c r="TC322" s="28"/>
      <c r="TD322" s="28"/>
      <c r="TE322" s="28"/>
      <c r="TF322" s="28"/>
      <c r="TG322" s="28"/>
      <c r="TH322" s="28"/>
      <c r="TI322" s="28"/>
      <c r="TJ322" s="28"/>
      <c r="TK322" s="28"/>
      <c r="TL322" s="28"/>
      <c r="TM322" s="28"/>
      <c r="TN322" s="28"/>
      <c r="TO322" s="28"/>
      <c r="TP322" s="28"/>
      <c r="TQ322" s="28"/>
      <c r="TR322" s="28"/>
      <c r="TS322" s="28"/>
      <c r="TT322" s="28"/>
      <c r="TU322" s="28"/>
      <c r="TV322" s="28"/>
      <c r="TW322" s="28"/>
      <c r="TX322" s="28"/>
      <c r="TY322" s="28"/>
      <c r="TZ322" s="28"/>
      <c r="UA322" s="28"/>
      <c r="UB322" s="28"/>
      <c r="UC322" s="28"/>
      <c r="UD322" s="28"/>
      <c r="UE322" s="28"/>
      <c r="UF322" s="28"/>
      <c r="UG322" s="28"/>
      <c r="UH322" s="28"/>
      <c r="UI322" s="28"/>
      <c r="UJ322" s="28"/>
      <c r="UK322" s="28"/>
      <c r="UL322" s="28"/>
      <c r="UM322" s="28"/>
      <c r="UN322" s="28"/>
      <c r="UO322" s="28"/>
      <c r="UP322" s="28"/>
      <c r="UQ322" s="28"/>
      <c r="UR322" s="28"/>
      <c r="US322" s="28"/>
      <c r="UT322" s="28"/>
      <c r="UU322" s="28"/>
      <c r="UV322" s="28"/>
      <c r="UW322" s="28"/>
      <c r="UX322" s="28"/>
      <c r="UY322" s="28"/>
      <c r="UZ322" s="28"/>
      <c r="VA322" s="28"/>
      <c r="VB322" s="28"/>
      <c r="VC322" s="28"/>
      <c r="VD322" s="28"/>
      <c r="VE322" s="28"/>
      <c r="VF322" s="28"/>
      <c r="VG322" s="28"/>
      <c r="VH322" s="28"/>
      <c r="VI322" s="28"/>
      <c r="VJ322" s="28"/>
      <c r="VK322" s="28"/>
      <c r="VL322" s="28"/>
      <c r="VM322" s="28"/>
      <c r="VN322" s="28"/>
      <c r="VO322" s="28"/>
      <c r="VP322" s="28"/>
      <c r="VQ322" s="28"/>
      <c r="VR322" s="28"/>
      <c r="VS322" s="28"/>
      <c r="VT322" s="28"/>
      <c r="VU322" s="28"/>
      <c r="VV322" s="28"/>
      <c r="VW322" s="28"/>
      <c r="VX322" s="28"/>
      <c r="VY322" s="28"/>
      <c r="VZ322" s="28"/>
      <c r="WA322" s="28"/>
      <c r="WB322" s="28"/>
      <c r="WC322" s="28"/>
      <c r="WD322" s="28"/>
      <c r="WE322" s="28"/>
      <c r="WF322" s="28"/>
      <c r="WG322" s="28"/>
      <c r="WH322" s="28"/>
      <c r="WI322" s="28"/>
      <c r="WJ322" s="28"/>
      <c r="WK322" s="28"/>
      <c r="WL322" s="28"/>
      <c r="WM322" s="28"/>
      <c r="WN322" s="28"/>
      <c r="WO322" s="28"/>
      <c r="WP322" s="28"/>
      <c r="WQ322" s="28"/>
      <c r="WR322" s="28"/>
      <c r="WS322" s="28"/>
      <c r="WT322" s="28"/>
      <c r="WU322" s="28"/>
      <c r="WV322" s="28"/>
      <c r="WW322" s="28"/>
      <c r="WX322" s="28"/>
      <c r="WY322" s="28"/>
      <c r="WZ322" s="28"/>
      <c r="XA322" s="28"/>
      <c r="XB322" s="28"/>
      <c r="XC322" s="28"/>
      <c r="XD322" s="28"/>
      <c r="XE322" s="28"/>
      <c r="XF322" s="28"/>
      <c r="XG322" s="28"/>
      <c r="XH322" s="28"/>
      <c r="XI322" s="28"/>
      <c r="XJ322" s="28"/>
      <c r="XK322" s="28"/>
      <c r="XL322" s="28"/>
      <c r="XM322" s="28"/>
      <c r="XN322" s="28"/>
      <c r="XO322" s="28"/>
      <c r="XP322" s="28"/>
      <c r="XQ322" s="28"/>
      <c r="XR322" s="28"/>
      <c r="XS322" s="28"/>
      <c r="XT322" s="28"/>
      <c r="XU322" s="28"/>
      <c r="XV322" s="28"/>
      <c r="XW322" s="28"/>
      <c r="XX322" s="28"/>
      <c r="XY322" s="28"/>
      <c r="XZ322" s="28"/>
      <c r="YA322" s="28"/>
      <c r="YB322" s="28"/>
      <c r="YC322" s="28"/>
      <c r="YD322" s="28"/>
      <c r="YE322" s="28"/>
      <c r="YF322" s="28"/>
      <c r="YG322" s="28"/>
      <c r="YH322" s="28"/>
      <c r="YI322" s="28"/>
      <c r="YJ322" s="28"/>
      <c r="YK322" s="28"/>
      <c r="YL322" s="28"/>
      <c r="YM322" s="28"/>
      <c r="YN322" s="28"/>
      <c r="YO322" s="28"/>
      <c r="YP322" s="28"/>
      <c r="YQ322" s="28"/>
      <c r="YR322" s="28"/>
      <c r="YS322" s="28"/>
      <c r="YT322" s="28"/>
      <c r="YU322" s="28"/>
      <c r="YV322" s="28"/>
      <c r="YW322" s="28"/>
      <c r="YX322" s="28"/>
      <c r="YY322" s="28"/>
      <c r="YZ322" s="28"/>
      <c r="ZA322" s="28"/>
      <c r="ZB322" s="28"/>
      <c r="ZC322" s="28"/>
      <c r="ZD322" s="28"/>
      <c r="ZE322" s="28"/>
      <c r="ZF322" s="28"/>
      <c r="ZG322" s="28"/>
      <c r="ZH322" s="28"/>
      <c r="ZI322" s="28"/>
      <c r="ZJ322" s="28"/>
      <c r="ZK322" s="28"/>
      <c r="ZL322" s="28"/>
      <c r="ZM322" s="28"/>
      <c r="ZN322" s="28"/>
      <c r="ZO322" s="28"/>
      <c r="ZP322" s="28"/>
      <c r="ZQ322" s="28"/>
      <c r="ZR322" s="28"/>
      <c r="ZS322" s="28"/>
      <c r="ZT322" s="28"/>
      <c r="ZU322" s="28"/>
      <c r="ZV322" s="28"/>
      <c r="ZW322" s="28"/>
      <c r="ZX322" s="28"/>
      <c r="ZY322" s="28"/>
      <c r="ZZ322" s="28"/>
      <c r="AAA322" s="28"/>
      <c r="AAB322" s="28"/>
      <c r="AAC322" s="28"/>
      <c r="AAD322" s="28"/>
      <c r="AAE322" s="28"/>
      <c r="AAF322" s="28"/>
      <c r="AAG322" s="28"/>
      <c r="AAH322" s="28"/>
      <c r="AAI322" s="28"/>
      <c r="AAJ322" s="28"/>
      <c r="AAK322" s="28"/>
      <c r="AAL322" s="28"/>
      <c r="AAM322" s="28"/>
      <c r="AAN322" s="28"/>
      <c r="AAO322" s="28"/>
      <c r="AAP322" s="28"/>
      <c r="AAQ322" s="28"/>
      <c r="AAR322" s="28"/>
      <c r="AAS322" s="28"/>
      <c r="AAT322" s="28"/>
      <c r="AAU322" s="28"/>
      <c r="AAV322" s="28"/>
      <c r="AAW322" s="28"/>
      <c r="AAX322" s="28"/>
      <c r="AAY322" s="28"/>
      <c r="AAZ322" s="28"/>
      <c r="ABA322" s="28"/>
      <c r="ABB322" s="28"/>
      <c r="ABC322" s="28"/>
      <c r="ABD322" s="28"/>
      <c r="ABE322" s="28"/>
      <c r="ABF322" s="28"/>
      <c r="ABG322" s="28"/>
      <c r="ABH322" s="28"/>
      <c r="ABI322" s="28"/>
      <c r="ABJ322" s="28"/>
      <c r="ABK322" s="28"/>
      <c r="ABL322" s="28"/>
      <c r="ABM322" s="28"/>
      <c r="ABN322" s="28"/>
      <c r="ABO322" s="28"/>
      <c r="ABP322" s="28"/>
      <c r="ABQ322" s="28"/>
      <c r="ABR322" s="28"/>
      <c r="ABS322" s="28"/>
      <c r="ABT322" s="28"/>
      <c r="ABU322" s="28"/>
      <c r="ABV322" s="28"/>
      <c r="ABW322" s="28"/>
      <c r="ABX322" s="28"/>
      <c r="ABY322" s="28"/>
      <c r="ABZ322" s="28"/>
      <c r="ACA322" s="28"/>
      <c r="ACB322" s="28"/>
      <c r="ACC322" s="28"/>
      <c r="ACD322" s="28"/>
      <c r="ACE322" s="28"/>
      <c r="ACF322" s="28"/>
      <c r="ACG322" s="28"/>
      <c r="ACH322" s="28"/>
      <c r="ACI322" s="28"/>
      <c r="ACJ322" s="28"/>
      <c r="ACK322" s="28"/>
      <c r="ACL322" s="28"/>
      <c r="ACM322" s="28"/>
      <c r="ACN322" s="28"/>
      <c r="ACO322" s="28"/>
      <c r="ACP322" s="28"/>
      <c r="ACQ322" s="28"/>
      <c r="ACR322" s="28"/>
      <c r="ACS322" s="28"/>
      <c r="ACT322" s="28"/>
      <c r="ACU322" s="28"/>
      <c r="ACV322" s="28"/>
      <c r="ACW322" s="28"/>
      <c r="ACX322" s="28"/>
      <c r="ACY322" s="28"/>
      <c r="ACZ322" s="28"/>
      <c r="ADA322" s="28"/>
      <c r="ADB322" s="28"/>
      <c r="ADC322" s="28"/>
      <c r="ADD322" s="28"/>
      <c r="ADE322" s="28"/>
      <c r="ADF322" s="28"/>
      <c r="ADG322" s="28"/>
      <c r="ADH322" s="28"/>
      <c r="ADI322" s="28"/>
      <c r="ADJ322" s="28"/>
      <c r="ADK322" s="28"/>
      <c r="ADL322" s="28"/>
      <c r="ADM322" s="28"/>
      <c r="ADN322" s="28"/>
      <c r="ADO322" s="28"/>
      <c r="ADP322" s="28"/>
      <c r="ADQ322" s="28"/>
      <c r="ADR322" s="28"/>
      <c r="ADS322" s="28"/>
      <c r="ADT322" s="28"/>
      <c r="ADU322" s="28"/>
      <c r="ADV322" s="28"/>
      <c r="ADW322" s="28"/>
      <c r="ADX322" s="28"/>
      <c r="ADY322" s="28"/>
      <c r="ADZ322" s="28"/>
      <c r="AEA322" s="28"/>
      <c r="AEB322" s="28"/>
      <c r="AEC322" s="28"/>
      <c r="AED322" s="28"/>
      <c r="AEE322" s="28"/>
      <c r="AEF322" s="28"/>
      <c r="AEG322" s="28"/>
      <c r="AEH322" s="28"/>
      <c r="AEI322" s="28"/>
      <c r="AEJ322" s="28"/>
      <c r="AEK322" s="28"/>
      <c r="AEL322" s="28"/>
      <c r="AEM322" s="28"/>
      <c r="AEN322" s="28"/>
      <c r="AEO322" s="28"/>
      <c r="AEP322" s="28"/>
      <c r="AEQ322" s="28"/>
      <c r="AER322" s="28"/>
      <c r="AES322" s="28"/>
      <c r="AET322" s="28"/>
      <c r="AEU322" s="28"/>
      <c r="AEV322" s="28"/>
      <c r="AEW322" s="28"/>
      <c r="AEX322" s="28"/>
      <c r="AEY322" s="28"/>
      <c r="AEZ322" s="28"/>
      <c r="AFA322" s="28"/>
      <c r="AFB322" s="28"/>
      <c r="AFC322" s="28"/>
      <c r="AFD322" s="28"/>
      <c r="AFE322" s="28"/>
      <c r="AFF322" s="28"/>
      <c r="AFG322" s="28"/>
      <c r="AFH322" s="28"/>
      <c r="AFI322" s="28"/>
      <c r="AFJ322" s="28"/>
      <c r="AFK322" s="28"/>
      <c r="AFL322" s="28"/>
      <c r="AFM322" s="28"/>
      <c r="AFN322" s="28"/>
      <c r="AFO322" s="28"/>
    </row>
    <row r="323" spans="1:847" ht="31.05" customHeight="1">
      <c r="A323" s="437"/>
      <c r="B323" s="354"/>
      <c r="C323" s="465" t="s">
        <v>97</v>
      </c>
      <c r="D323" s="350"/>
      <c r="E323" s="510" t="b">
        <v>0</v>
      </c>
      <c r="F323" s="453">
        <f>$I$19*$I323/100</f>
        <v>0</v>
      </c>
      <c r="G323" s="453">
        <f>$G$19*$I323/100</f>
        <v>0</v>
      </c>
      <c r="H323" s="354" t="s">
        <v>453</v>
      </c>
      <c r="I323" s="542">
        <v>100</v>
      </c>
      <c r="J323" s="467" t="s">
        <v>334</v>
      </c>
      <c r="K323" s="456">
        <f t="shared" si="123"/>
        <v>0</v>
      </c>
      <c r="L323" s="422" t="str">
        <f t="shared" si="124"/>
        <v/>
      </c>
      <c r="M323" s="618">
        <v>3.42</v>
      </c>
      <c r="N323" s="264" t="s">
        <v>164</v>
      </c>
      <c r="O323" s="262">
        <f>G323*M323</f>
        <v>0</v>
      </c>
      <c r="P323" s="265" t="s">
        <v>165</v>
      </c>
      <c r="Q323" s="262"/>
      <c r="R323" s="262"/>
      <c r="S323" s="262"/>
      <c r="T323" s="262"/>
      <c r="U323" s="262"/>
      <c r="V323" s="262"/>
      <c r="W323" s="262"/>
      <c r="X323" s="262"/>
      <c r="Y323" s="246">
        <f t="shared" si="125"/>
        <v>0</v>
      </c>
      <c r="Z323" s="262"/>
      <c r="AA323" s="256">
        <f t="shared" si="126"/>
        <v>0</v>
      </c>
    </row>
    <row r="324" spans="1:847" s="6" customFormat="1" ht="31.05" customHeight="1">
      <c r="A324" s="457"/>
      <c r="B324" s="44"/>
      <c r="C324" s="458" t="s">
        <v>99</v>
      </c>
      <c r="D324" s="349"/>
      <c r="E324" s="473" t="b">
        <v>0</v>
      </c>
      <c r="F324" s="461">
        <f t="shared" ref="F324:F330" si="127">$I$19*$I324/100</f>
        <v>0</v>
      </c>
      <c r="G324" s="461">
        <f t="shared" ref="G324:G330" si="128">$G$19*$I324/100</f>
        <v>0</v>
      </c>
      <c r="H324" s="44" t="s">
        <v>453</v>
      </c>
      <c r="I324" s="542">
        <v>100</v>
      </c>
      <c r="J324" s="462" t="s">
        <v>334</v>
      </c>
      <c r="K324" s="463">
        <f t="shared" si="123"/>
        <v>0</v>
      </c>
      <c r="L324" s="464" t="str">
        <f t="shared" si="124"/>
        <v/>
      </c>
      <c r="M324" s="337">
        <v>7.39</v>
      </c>
      <c r="N324" s="257" t="s">
        <v>166</v>
      </c>
      <c r="O324" s="256">
        <f>G324*M324</f>
        <v>0</v>
      </c>
      <c r="P324" s="258" t="s">
        <v>167</v>
      </c>
      <c r="Q324" s="256"/>
      <c r="R324" s="256"/>
      <c r="S324" s="256"/>
      <c r="T324" s="256"/>
      <c r="U324" s="256"/>
      <c r="V324" s="256"/>
      <c r="W324" s="256"/>
      <c r="X324" s="256"/>
      <c r="Y324" s="246">
        <f t="shared" si="125"/>
        <v>0</v>
      </c>
      <c r="Z324" s="256"/>
      <c r="AA324" s="256">
        <f t="shared" si="126"/>
        <v>0</v>
      </c>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c r="DJ324" s="28"/>
      <c r="DK324" s="28"/>
      <c r="DL324" s="28"/>
      <c r="DM324" s="28"/>
      <c r="DN324" s="28"/>
      <c r="DO324" s="28"/>
      <c r="DP324" s="28"/>
      <c r="DQ324" s="28"/>
      <c r="DR324" s="28"/>
      <c r="DS324" s="28"/>
      <c r="DT324" s="28"/>
      <c r="DU324" s="28"/>
      <c r="DV324" s="28"/>
      <c r="DW324" s="28"/>
      <c r="DX324" s="28"/>
      <c r="DY324" s="28"/>
      <c r="DZ324" s="28"/>
      <c r="EA324" s="28"/>
      <c r="EB324" s="28"/>
      <c r="EC324" s="28"/>
      <c r="ED324" s="28"/>
      <c r="EE324" s="28"/>
      <c r="EF324" s="28"/>
      <c r="EG324" s="28"/>
      <c r="EH324" s="28"/>
      <c r="EI324" s="28"/>
      <c r="EJ324" s="28"/>
      <c r="EK324" s="28"/>
      <c r="EL324" s="28"/>
      <c r="EM324" s="28"/>
      <c r="EN324" s="28"/>
      <c r="EO324" s="28"/>
      <c r="EP324" s="28"/>
      <c r="EQ324" s="28"/>
      <c r="ER324" s="28"/>
      <c r="ES324" s="28"/>
      <c r="ET324" s="28"/>
      <c r="EU324" s="28"/>
      <c r="EV324" s="28"/>
      <c r="EW324" s="28"/>
      <c r="EX324" s="28"/>
      <c r="EY324" s="28"/>
      <c r="EZ324" s="28"/>
      <c r="FA324" s="28"/>
      <c r="FB324" s="28"/>
      <c r="FC324" s="28"/>
      <c r="FD324" s="28"/>
      <c r="FE324" s="28"/>
      <c r="FF324" s="28"/>
      <c r="FG324" s="28"/>
      <c r="FH324" s="28"/>
      <c r="FI324" s="28"/>
      <c r="FJ324" s="28"/>
      <c r="FK324" s="28"/>
      <c r="FL324" s="28"/>
      <c r="FM324" s="28"/>
      <c r="FN324" s="28"/>
      <c r="FO324" s="28"/>
      <c r="FP324" s="28"/>
      <c r="FQ324" s="28"/>
      <c r="FR324" s="28"/>
      <c r="FS324" s="28"/>
      <c r="FT324" s="28"/>
      <c r="FU324" s="28"/>
      <c r="FV324" s="28"/>
      <c r="FW324" s="28"/>
      <c r="FX324" s="28"/>
      <c r="FY324" s="28"/>
      <c r="FZ324" s="28"/>
      <c r="GA324" s="28"/>
      <c r="GB324" s="28"/>
      <c r="GC324" s="28"/>
      <c r="GD324" s="28"/>
      <c r="GE324" s="28"/>
      <c r="GF324" s="28"/>
      <c r="GG324" s="28"/>
      <c r="GH324" s="28"/>
      <c r="GI324" s="28"/>
      <c r="GJ324" s="28"/>
      <c r="GK324" s="28"/>
      <c r="GL324" s="28"/>
      <c r="GM324" s="28"/>
      <c r="GN324" s="28"/>
      <c r="GO324" s="28"/>
      <c r="GP324" s="28"/>
      <c r="GQ324" s="28"/>
      <c r="GR324" s="28"/>
      <c r="GS324" s="28"/>
      <c r="GT324" s="28"/>
      <c r="GU324" s="28"/>
      <c r="GV324" s="28"/>
      <c r="GW324" s="28"/>
      <c r="GX324" s="28"/>
      <c r="GY324" s="28"/>
      <c r="GZ324" s="28"/>
      <c r="HA324" s="28"/>
      <c r="HB324" s="28"/>
      <c r="HC324" s="28"/>
      <c r="HD324" s="28"/>
      <c r="HE324" s="28"/>
      <c r="HF324" s="28"/>
      <c r="HG324" s="28"/>
      <c r="HH324" s="28"/>
      <c r="HI324" s="28"/>
      <c r="HJ324" s="28"/>
      <c r="HK324" s="28"/>
      <c r="HL324" s="28"/>
      <c r="HM324" s="28"/>
      <c r="HN324" s="28"/>
      <c r="HO324" s="28"/>
      <c r="HP324" s="28"/>
      <c r="HQ324" s="28"/>
      <c r="HR324" s="28"/>
      <c r="HS324" s="28"/>
      <c r="HT324" s="28"/>
      <c r="HU324" s="28"/>
      <c r="HV324" s="28"/>
      <c r="HW324" s="28"/>
      <c r="HX324" s="28"/>
      <c r="HY324" s="28"/>
      <c r="HZ324" s="28"/>
      <c r="IA324" s="28"/>
      <c r="IB324" s="28"/>
      <c r="IC324" s="28"/>
      <c r="ID324" s="28"/>
      <c r="IE324" s="28"/>
      <c r="IF324" s="28"/>
      <c r="IG324" s="28"/>
      <c r="IH324" s="28"/>
      <c r="II324" s="28"/>
      <c r="IJ324" s="28"/>
      <c r="IK324" s="28"/>
      <c r="IL324" s="28"/>
      <c r="IM324" s="28"/>
      <c r="IN324" s="28"/>
      <c r="IO324" s="28"/>
      <c r="IP324" s="28"/>
      <c r="IQ324" s="28"/>
      <c r="IR324" s="28"/>
      <c r="IS324" s="28"/>
      <c r="IT324" s="28"/>
      <c r="IU324" s="28"/>
      <c r="IV324" s="28"/>
      <c r="IW324" s="28"/>
      <c r="IX324" s="28"/>
      <c r="IY324" s="28"/>
      <c r="IZ324" s="28"/>
      <c r="JA324" s="28"/>
      <c r="JB324" s="28"/>
      <c r="JC324" s="28"/>
      <c r="JD324" s="28"/>
      <c r="JE324" s="28"/>
      <c r="JF324" s="28"/>
      <c r="JG324" s="28"/>
      <c r="JH324" s="28"/>
      <c r="JI324" s="28"/>
      <c r="JJ324" s="28"/>
      <c r="JK324" s="28"/>
      <c r="JL324" s="28"/>
      <c r="JM324" s="28"/>
      <c r="JN324" s="28"/>
      <c r="JO324" s="28"/>
      <c r="JP324" s="28"/>
      <c r="JQ324" s="28"/>
      <c r="JR324" s="28"/>
      <c r="JS324" s="28"/>
      <c r="JT324" s="28"/>
      <c r="JU324" s="28"/>
      <c r="JV324" s="28"/>
      <c r="JW324" s="28"/>
      <c r="JX324" s="28"/>
      <c r="JY324" s="28"/>
      <c r="JZ324" s="28"/>
      <c r="KA324" s="28"/>
      <c r="KB324" s="28"/>
      <c r="KC324" s="28"/>
      <c r="KD324" s="28"/>
      <c r="KE324" s="28"/>
      <c r="KF324" s="28"/>
      <c r="KG324" s="28"/>
      <c r="KH324" s="28"/>
      <c r="KI324" s="28"/>
      <c r="KJ324" s="28"/>
      <c r="KK324" s="28"/>
      <c r="KL324" s="28"/>
      <c r="KM324" s="28"/>
      <c r="KN324" s="28"/>
      <c r="KO324" s="28"/>
      <c r="KP324" s="28"/>
      <c r="KQ324" s="28"/>
      <c r="KR324" s="28"/>
      <c r="KS324" s="28"/>
      <c r="KT324" s="28"/>
      <c r="KU324" s="28"/>
      <c r="KV324" s="28"/>
      <c r="KW324" s="28"/>
      <c r="KX324" s="28"/>
      <c r="KY324" s="28"/>
      <c r="KZ324" s="28"/>
      <c r="LA324" s="28"/>
      <c r="LB324" s="28"/>
      <c r="LC324" s="28"/>
      <c r="LD324" s="28"/>
      <c r="LE324" s="28"/>
      <c r="LF324" s="28"/>
      <c r="LG324" s="28"/>
      <c r="LH324" s="28"/>
      <c r="LI324" s="28"/>
      <c r="LJ324" s="28"/>
      <c r="LK324" s="28"/>
      <c r="LL324" s="28"/>
      <c r="LM324" s="28"/>
      <c r="LN324" s="28"/>
      <c r="LO324" s="28"/>
      <c r="LP324" s="28"/>
      <c r="LQ324" s="28"/>
      <c r="LR324" s="28"/>
      <c r="LS324" s="28"/>
      <c r="LT324" s="28"/>
      <c r="LU324" s="28"/>
      <c r="LV324" s="28"/>
      <c r="LW324" s="28"/>
      <c r="LX324" s="28"/>
      <c r="LY324" s="28"/>
      <c r="LZ324" s="28"/>
      <c r="MA324" s="28"/>
      <c r="MB324" s="28"/>
      <c r="MC324" s="28"/>
      <c r="MD324" s="28"/>
      <c r="ME324" s="28"/>
      <c r="MF324" s="28"/>
      <c r="MG324" s="28"/>
      <c r="MH324" s="28"/>
      <c r="MI324" s="28"/>
      <c r="MJ324" s="28"/>
      <c r="MK324" s="28"/>
      <c r="ML324" s="28"/>
      <c r="MM324" s="28"/>
      <c r="MN324" s="28"/>
      <c r="MO324" s="28"/>
      <c r="MP324" s="28"/>
      <c r="MQ324" s="28"/>
      <c r="MR324" s="28"/>
      <c r="MS324" s="28"/>
      <c r="MT324" s="28"/>
      <c r="MU324" s="28"/>
      <c r="MV324" s="28"/>
      <c r="MW324" s="28"/>
      <c r="MX324" s="28"/>
      <c r="MY324" s="28"/>
      <c r="MZ324" s="28"/>
      <c r="NA324" s="28"/>
      <c r="NB324" s="28"/>
      <c r="NC324" s="28"/>
      <c r="ND324" s="28"/>
      <c r="NE324" s="28"/>
      <c r="NF324" s="28"/>
      <c r="NG324" s="28"/>
      <c r="NH324" s="28"/>
      <c r="NI324" s="28"/>
      <c r="NJ324" s="28"/>
      <c r="NK324" s="28"/>
      <c r="NL324" s="28"/>
      <c r="NM324" s="28"/>
      <c r="NN324" s="28"/>
      <c r="NO324" s="28"/>
      <c r="NP324" s="28"/>
      <c r="NQ324" s="28"/>
      <c r="NR324" s="28"/>
      <c r="NS324" s="28"/>
      <c r="NT324" s="28"/>
      <c r="NU324" s="28"/>
      <c r="NV324" s="28"/>
      <c r="NW324" s="28"/>
      <c r="NX324" s="28"/>
      <c r="NY324" s="28"/>
      <c r="NZ324" s="28"/>
      <c r="OA324" s="28"/>
      <c r="OB324" s="28"/>
      <c r="OC324" s="28"/>
      <c r="OD324" s="28"/>
      <c r="OE324" s="28"/>
      <c r="OF324" s="28"/>
      <c r="OG324" s="28"/>
      <c r="OH324" s="28"/>
      <c r="OI324" s="28"/>
      <c r="OJ324" s="28"/>
      <c r="OK324" s="28"/>
      <c r="OL324" s="28"/>
      <c r="OM324" s="28"/>
      <c r="ON324" s="28"/>
      <c r="OO324" s="28"/>
      <c r="OP324" s="28"/>
      <c r="OQ324" s="28"/>
      <c r="OR324" s="28"/>
      <c r="OS324" s="28"/>
      <c r="OT324" s="28"/>
      <c r="OU324" s="28"/>
      <c r="OV324" s="28"/>
      <c r="OW324" s="28"/>
      <c r="OX324" s="28"/>
      <c r="OY324" s="28"/>
      <c r="OZ324" s="28"/>
      <c r="PA324" s="28"/>
      <c r="PB324" s="28"/>
      <c r="PC324" s="28"/>
      <c r="PD324" s="28"/>
      <c r="PE324" s="28"/>
      <c r="PF324" s="28"/>
      <c r="PG324" s="28"/>
      <c r="PH324" s="28"/>
      <c r="PI324" s="28"/>
      <c r="PJ324" s="28"/>
      <c r="PK324" s="28"/>
      <c r="PL324" s="28"/>
      <c r="PM324" s="28"/>
      <c r="PN324" s="28"/>
      <c r="PO324" s="28"/>
      <c r="PP324" s="28"/>
      <c r="PQ324" s="28"/>
      <c r="PR324" s="28"/>
      <c r="PS324" s="28"/>
      <c r="PT324" s="28"/>
      <c r="PU324" s="28"/>
      <c r="PV324" s="28"/>
      <c r="PW324" s="28"/>
      <c r="PX324" s="28"/>
      <c r="PY324" s="28"/>
      <c r="PZ324" s="28"/>
      <c r="QA324" s="28"/>
      <c r="QB324" s="28"/>
      <c r="QC324" s="28"/>
      <c r="QD324" s="28"/>
      <c r="QE324" s="28"/>
      <c r="QF324" s="28"/>
      <c r="QG324" s="28"/>
      <c r="QH324" s="28"/>
      <c r="QI324" s="28"/>
      <c r="QJ324" s="28"/>
      <c r="QK324" s="28"/>
      <c r="QL324" s="28"/>
      <c r="QM324" s="28"/>
      <c r="QN324" s="28"/>
      <c r="QO324" s="28"/>
      <c r="QP324" s="28"/>
      <c r="QQ324" s="28"/>
      <c r="QR324" s="28"/>
      <c r="QS324" s="28"/>
      <c r="QT324" s="28"/>
      <c r="QU324" s="28"/>
      <c r="QV324" s="28"/>
      <c r="QW324" s="28"/>
      <c r="QX324" s="28"/>
      <c r="QY324" s="28"/>
      <c r="QZ324" s="28"/>
      <c r="RA324" s="28"/>
      <c r="RB324" s="28"/>
      <c r="RC324" s="28"/>
      <c r="RD324" s="28"/>
      <c r="RE324" s="28"/>
      <c r="RF324" s="28"/>
      <c r="RG324" s="28"/>
      <c r="RH324" s="28"/>
      <c r="RI324" s="28"/>
      <c r="RJ324" s="28"/>
      <c r="RK324" s="28"/>
      <c r="RL324" s="28"/>
      <c r="RM324" s="28"/>
      <c r="RN324" s="28"/>
      <c r="RO324" s="28"/>
      <c r="RP324" s="28"/>
      <c r="RQ324" s="28"/>
      <c r="RR324" s="28"/>
      <c r="RS324" s="28"/>
      <c r="RT324" s="28"/>
      <c r="RU324" s="28"/>
      <c r="RV324" s="28"/>
      <c r="RW324" s="28"/>
      <c r="RX324" s="28"/>
      <c r="RY324" s="28"/>
      <c r="RZ324" s="28"/>
      <c r="SA324" s="28"/>
      <c r="SB324" s="28"/>
      <c r="SC324" s="28"/>
      <c r="SD324" s="28"/>
      <c r="SE324" s="28"/>
      <c r="SF324" s="28"/>
      <c r="SG324" s="28"/>
      <c r="SH324" s="28"/>
      <c r="SI324" s="28"/>
      <c r="SJ324" s="28"/>
      <c r="SK324" s="28"/>
      <c r="SL324" s="28"/>
      <c r="SM324" s="28"/>
      <c r="SN324" s="28"/>
      <c r="SO324" s="28"/>
      <c r="SP324" s="28"/>
      <c r="SQ324" s="28"/>
      <c r="SR324" s="28"/>
      <c r="SS324" s="28"/>
      <c r="ST324" s="28"/>
      <c r="SU324" s="28"/>
      <c r="SV324" s="28"/>
      <c r="SW324" s="28"/>
      <c r="SX324" s="28"/>
      <c r="SY324" s="28"/>
      <c r="SZ324" s="28"/>
      <c r="TA324" s="28"/>
      <c r="TB324" s="28"/>
      <c r="TC324" s="28"/>
      <c r="TD324" s="28"/>
      <c r="TE324" s="28"/>
      <c r="TF324" s="28"/>
      <c r="TG324" s="28"/>
      <c r="TH324" s="28"/>
      <c r="TI324" s="28"/>
      <c r="TJ324" s="28"/>
      <c r="TK324" s="28"/>
      <c r="TL324" s="28"/>
      <c r="TM324" s="28"/>
      <c r="TN324" s="28"/>
      <c r="TO324" s="28"/>
      <c r="TP324" s="28"/>
      <c r="TQ324" s="28"/>
      <c r="TR324" s="28"/>
      <c r="TS324" s="28"/>
      <c r="TT324" s="28"/>
      <c r="TU324" s="28"/>
      <c r="TV324" s="28"/>
      <c r="TW324" s="28"/>
      <c r="TX324" s="28"/>
      <c r="TY324" s="28"/>
      <c r="TZ324" s="28"/>
      <c r="UA324" s="28"/>
      <c r="UB324" s="28"/>
      <c r="UC324" s="28"/>
      <c r="UD324" s="28"/>
      <c r="UE324" s="28"/>
      <c r="UF324" s="28"/>
      <c r="UG324" s="28"/>
      <c r="UH324" s="28"/>
      <c r="UI324" s="28"/>
      <c r="UJ324" s="28"/>
      <c r="UK324" s="28"/>
      <c r="UL324" s="28"/>
      <c r="UM324" s="28"/>
      <c r="UN324" s="28"/>
      <c r="UO324" s="28"/>
      <c r="UP324" s="28"/>
      <c r="UQ324" s="28"/>
      <c r="UR324" s="28"/>
      <c r="US324" s="28"/>
      <c r="UT324" s="28"/>
      <c r="UU324" s="28"/>
      <c r="UV324" s="28"/>
      <c r="UW324" s="28"/>
      <c r="UX324" s="28"/>
      <c r="UY324" s="28"/>
      <c r="UZ324" s="28"/>
      <c r="VA324" s="28"/>
      <c r="VB324" s="28"/>
      <c r="VC324" s="28"/>
      <c r="VD324" s="28"/>
      <c r="VE324" s="28"/>
      <c r="VF324" s="28"/>
      <c r="VG324" s="28"/>
      <c r="VH324" s="28"/>
      <c r="VI324" s="28"/>
      <c r="VJ324" s="28"/>
      <c r="VK324" s="28"/>
      <c r="VL324" s="28"/>
      <c r="VM324" s="28"/>
      <c r="VN324" s="28"/>
      <c r="VO324" s="28"/>
      <c r="VP324" s="28"/>
      <c r="VQ324" s="28"/>
      <c r="VR324" s="28"/>
      <c r="VS324" s="28"/>
      <c r="VT324" s="28"/>
      <c r="VU324" s="28"/>
      <c r="VV324" s="28"/>
      <c r="VW324" s="28"/>
      <c r="VX324" s="28"/>
      <c r="VY324" s="28"/>
      <c r="VZ324" s="28"/>
      <c r="WA324" s="28"/>
      <c r="WB324" s="28"/>
      <c r="WC324" s="28"/>
      <c r="WD324" s="28"/>
      <c r="WE324" s="28"/>
      <c r="WF324" s="28"/>
      <c r="WG324" s="28"/>
      <c r="WH324" s="28"/>
      <c r="WI324" s="28"/>
      <c r="WJ324" s="28"/>
      <c r="WK324" s="28"/>
      <c r="WL324" s="28"/>
      <c r="WM324" s="28"/>
      <c r="WN324" s="28"/>
      <c r="WO324" s="28"/>
      <c r="WP324" s="28"/>
      <c r="WQ324" s="28"/>
      <c r="WR324" s="28"/>
      <c r="WS324" s="28"/>
      <c r="WT324" s="28"/>
      <c r="WU324" s="28"/>
      <c r="WV324" s="28"/>
      <c r="WW324" s="28"/>
      <c r="WX324" s="28"/>
      <c r="WY324" s="28"/>
      <c r="WZ324" s="28"/>
      <c r="XA324" s="28"/>
      <c r="XB324" s="28"/>
      <c r="XC324" s="28"/>
      <c r="XD324" s="28"/>
      <c r="XE324" s="28"/>
      <c r="XF324" s="28"/>
      <c r="XG324" s="28"/>
      <c r="XH324" s="28"/>
      <c r="XI324" s="28"/>
      <c r="XJ324" s="28"/>
      <c r="XK324" s="28"/>
      <c r="XL324" s="28"/>
      <c r="XM324" s="28"/>
      <c r="XN324" s="28"/>
      <c r="XO324" s="28"/>
      <c r="XP324" s="28"/>
      <c r="XQ324" s="28"/>
      <c r="XR324" s="28"/>
      <c r="XS324" s="28"/>
      <c r="XT324" s="28"/>
      <c r="XU324" s="28"/>
      <c r="XV324" s="28"/>
      <c r="XW324" s="28"/>
      <c r="XX324" s="28"/>
      <c r="XY324" s="28"/>
      <c r="XZ324" s="28"/>
      <c r="YA324" s="28"/>
      <c r="YB324" s="28"/>
      <c r="YC324" s="28"/>
      <c r="YD324" s="28"/>
      <c r="YE324" s="28"/>
      <c r="YF324" s="28"/>
      <c r="YG324" s="28"/>
      <c r="YH324" s="28"/>
      <c r="YI324" s="28"/>
      <c r="YJ324" s="28"/>
      <c r="YK324" s="28"/>
      <c r="YL324" s="28"/>
      <c r="YM324" s="28"/>
      <c r="YN324" s="28"/>
      <c r="YO324" s="28"/>
      <c r="YP324" s="28"/>
      <c r="YQ324" s="28"/>
      <c r="YR324" s="28"/>
      <c r="YS324" s="28"/>
      <c r="YT324" s="28"/>
      <c r="YU324" s="28"/>
      <c r="YV324" s="28"/>
      <c r="YW324" s="28"/>
      <c r="YX324" s="28"/>
      <c r="YY324" s="28"/>
      <c r="YZ324" s="28"/>
      <c r="ZA324" s="28"/>
      <c r="ZB324" s="28"/>
      <c r="ZC324" s="28"/>
      <c r="ZD324" s="28"/>
      <c r="ZE324" s="28"/>
      <c r="ZF324" s="28"/>
      <c r="ZG324" s="28"/>
      <c r="ZH324" s="28"/>
      <c r="ZI324" s="28"/>
      <c r="ZJ324" s="28"/>
      <c r="ZK324" s="28"/>
      <c r="ZL324" s="28"/>
      <c r="ZM324" s="28"/>
      <c r="ZN324" s="28"/>
      <c r="ZO324" s="28"/>
      <c r="ZP324" s="28"/>
      <c r="ZQ324" s="28"/>
      <c r="ZR324" s="28"/>
      <c r="ZS324" s="28"/>
      <c r="ZT324" s="28"/>
      <c r="ZU324" s="28"/>
      <c r="ZV324" s="28"/>
      <c r="ZW324" s="28"/>
      <c r="ZX324" s="28"/>
      <c r="ZY324" s="28"/>
      <c r="ZZ324" s="28"/>
      <c r="AAA324" s="28"/>
      <c r="AAB324" s="28"/>
      <c r="AAC324" s="28"/>
      <c r="AAD324" s="28"/>
      <c r="AAE324" s="28"/>
      <c r="AAF324" s="28"/>
      <c r="AAG324" s="28"/>
      <c r="AAH324" s="28"/>
      <c r="AAI324" s="28"/>
      <c r="AAJ324" s="28"/>
      <c r="AAK324" s="28"/>
      <c r="AAL324" s="28"/>
      <c r="AAM324" s="28"/>
      <c r="AAN324" s="28"/>
      <c r="AAO324" s="28"/>
      <c r="AAP324" s="28"/>
      <c r="AAQ324" s="28"/>
      <c r="AAR324" s="28"/>
      <c r="AAS324" s="28"/>
      <c r="AAT324" s="28"/>
      <c r="AAU324" s="28"/>
      <c r="AAV324" s="28"/>
      <c r="AAW324" s="28"/>
      <c r="AAX324" s="28"/>
      <c r="AAY324" s="28"/>
      <c r="AAZ324" s="28"/>
      <c r="ABA324" s="28"/>
      <c r="ABB324" s="28"/>
      <c r="ABC324" s="28"/>
      <c r="ABD324" s="28"/>
      <c r="ABE324" s="28"/>
      <c r="ABF324" s="28"/>
      <c r="ABG324" s="28"/>
      <c r="ABH324" s="28"/>
      <c r="ABI324" s="28"/>
      <c r="ABJ324" s="28"/>
      <c r="ABK324" s="28"/>
      <c r="ABL324" s="28"/>
      <c r="ABM324" s="28"/>
      <c r="ABN324" s="28"/>
      <c r="ABO324" s="28"/>
      <c r="ABP324" s="28"/>
      <c r="ABQ324" s="28"/>
      <c r="ABR324" s="28"/>
      <c r="ABS324" s="28"/>
      <c r="ABT324" s="28"/>
      <c r="ABU324" s="28"/>
      <c r="ABV324" s="28"/>
      <c r="ABW324" s="28"/>
      <c r="ABX324" s="28"/>
      <c r="ABY324" s="28"/>
      <c r="ABZ324" s="28"/>
      <c r="ACA324" s="28"/>
      <c r="ACB324" s="28"/>
      <c r="ACC324" s="28"/>
      <c r="ACD324" s="28"/>
      <c r="ACE324" s="28"/>
      <c r="ACF324" s="28"/>
      <c r="ACG324" s="28"/>
      <c r="ACH324" s="28"/>
      <c r="ACI324" s="28"/>
      <c r="ACJ324" s="28"/>
      <c r="ACK324" s="28"/>
      <c r="ACL324" s="28"/>
      <c r="ACM324" s="28"/>
      <c r="ACN324" s="28"/>
      <c r="ACO324" s="28"/>
      <c r="ACP324" s="28"/>
      <c r="ACQ324" s="28"/>
      <c r="ACR324" s="28"/>
      <c r="ACS324" s="28"/>
      <c r="ACT324" s="28"/>
      <c r="ACU324" s="28"/>
      <c r="ACV324" s="28"/>
      <c r="ACW324" s="28"/>
      <c r="ACX324" s="28"/>
      <c r="ACY324" s="28"/>
      <c r="ACZ324" s="28"/>
      <c r="ADA324" s="28"/>
      <c r="ADB324" s="28"/>
      <c r="ADC324" s="28"/>
      <c r="ADD324" s="28"/>
      <c r="ADE324" s="28"/>
      <c r="ADF324" s="28"/>
      <c r="ADG324" s="28"/>
      <c r="ADH324" s="28"/>
      <c r="ADI324" s="28"/>
      <c r="ADJ324" s="28"/>
      <c r="ADK324" s="28"/>
      <c r="ADL324" s="28"/>
      <c r="ADM324" s="28"/>
      <c r="ADN324" s="28"/>
      <c r="ADO324" s="28"/>
      <c r="ADP324" s="28"/>
      <c r="ADQ324" s="28"/>
      <c r="ADR324" s="28"/>
      <c r="ADS324" s="28"/>
      <c r="ADT324" s="28"/>
      <c r="ADU324" s="28"/>
      <c r="ADV324" s="28"/>
      <c r="ADW324" s="28"/>
      <c r="ADX324" s="28"/>
      <c r="ADY324" s="28"/>
      <c r="ADZ324" s="28"/>
      <c r="AEA324" s="28"/>
      <c r="AEB324" s="28"/>
      <c r="AEC324" s="28"/>
      <c r="AED324" s="28"/>
      <c r="AEE324" s="28"/>
      <c r="AEF324" s="28"/>
      <c r="AEG324" s="28"/>
      <c r="AEH324" s="28"/>
      <c r="AEI324" s="28"/>
      <c r="AEJ324" s="28"/>
      <c r="AEK324" s="28"/>
      <c r="AEL324" s="28"/>
      <c r="AEM324" s="28"/>
      <c r="AEN324" s="28"/>
      <c r="AEO324" s="28"/>
      <c r="AEP324" s="28"/>
      <c r="AEQ324" s="28"/>
      <c r="AER324" s="28"/>
      <c r="AES324" s="28"/>
      <c r="AET324" s="28"/>
      <c r="AEU324" s="28"/>
      <c r="AEV324" s="28"/>
      <c r="AEW324" s="28"/>
      <c r="AEX324" s="28"/>
      <c r="AEY324" s="28"/>
      <c r="AEZ324" s="28"/>
      <c r="AFA324" s="28"/>
      <c r="AFB324" s="28"/>
      <c r="AFC324" s="28"/>
      <c r="AFD324" s="28"/>
      <c r="AFE324" s="28"/>
      <c r="AFF324" s="28"/>
      <c r="AFG324" s="28"/>
      <c r="AFH324" s="28"/>
      <c r="AFI324" s="28"/>
      <c r="AFJ324" s="28"/>
      <c r="AFK324" s="28"/>
      <c r="AFL324" s="28"/>
      <c r="AFM324" s="28"/>
      <c r="AFN324" s="28"/>
      <c r="AFO324" s="28"/>
    </row>
    <row r="325" spans="1:847" ht="31.05" customHeight="1">
      <c r="A325" s="437"/>
      <c r="B325" s="354"/>
      <c r="C325" s="480" t="s">
        <v>118</v>
      </c>
      <c r="D325" s="350"/>
      <c r="E325" s="481" t="b">
        <v>0</v>
      </c>
      <c r="F325" s="453">
        <f t="shared" si="127"/>
        <v>0</v>
      </c>
      <c r="G325" s="453">
        <f t="shared" si="128"/>
        <v>0</v>
      </c>
      <c r="H325" s="354" t="s">
        <v>453</v>
      </c>
      <c r="I325" s="542">
        <v>100</v>
      </c>
      <c r="J325" s="467" t="s">
        <v>334</v>
      </c>
      <c r="K325" s="456">
        <f t="shared" si="123"/>
        <v>0</v>
      </c>
      <c r="L325" s="422" t="str">
        <f t="shared" si="124"/>
        <v/>
      </c>
      <c r="M325" s="618">
        <v>12.48</v>
      </c>
      <c r="N325" s="262" t="s">
        <v>254</v>
      </c>
      <c r="O325" s="262">
        <f>G325*M325</f>
        <v>0</v>
      </c>
      <c r="P325" s="262" t="s">
        <v>255</v>
      </c>
      <c r="Q325" s="262"/>
      <c r="R325" s="262"/>
      <c r="S325" s="262"/>
      <c r="T325" s="262"/>
      <c r="U325" s="262"/>
      <c r="V325" s="262"/>
      <c r="W325" s="262"/>
      <c r="X325" s="262"/>
      <c r="Y325" s="246">
        <f t="shared" si="125"/>
        <v>0</v>
      </c>
      <c r="Z325" s="262"/>
      <c r="AA325" s="256">
        <f t="shared" si="126"/>
        <v>0</v>
      </c>
    </row>
    <row r="326" spans="1:847" s="6" customFormat="1" ht="30.75" customHeight="1">
      <c r="A326" s="457"/>
      <c r="B326" s="44"/>
      <c r="C326" s="472" t="s">
        <v>256</v>
      </c>
      <c r="D326" s="349"/>
      <c r="E326" s="473" t="b">
        <v>0</v>
      </c>
      <c r="F326" s="461">
        <f t="shared" si="127"/>
        <v>0</v>
      </c>
      <c r="G326" s="461">
        <f t="shared" si="128"/>
        <v>0</v>
      </c>
      <c r="H326" s="44" t="s">
        <v>453</v>
      </c>
      <c r="I326" s="542">
        <v>100</v>
      </c>
      <c r="J326" s="468" t="s">
        <v>334</v>
      </c>
      <c r="K326" s="463">
        <f t="shared" si="123"/>
        <v>0</v>
      </c>
      <c r="L326" s="464" t="str">
        <f t="shared" si="124"/>
        <v/>
      </c>
      <c r="M326" s="337">
        <v>13.4</v>
      </c>
      <c r="N326" s="256" t="s">
        <v>212</v>
      </c>
      <c r="O326" s="256">
        <f>G326*M326</f>
        <v>0</v>
      </c>
      <c r="P326" s="249" t="s">
        <v>258</v>
      </c>
      <c r="Q326" s="256"/>
      <c r="R326" s="256"/>
      <c r="S326" s="256"/>
      <c r="T326" s="256"/>
      <c r="U326" s="256"/>
      <c r="V326" s="256"/>
      <c r="W326" s="256"/>
      <c r="X326" s="256"/>
      <c r="Y326" s="246">
        <f t="shared" si="125"/>
        <v>0</v>
      </c>
      <c r="Z326" s="256">
        <f>G326*17.09*0.5*0.5*3.67</f>
        <v>0</v>
      </c>
      <c r="AA326" s="256">
        <f t="shared" si="126"/>
        <v>0</v>
      </c>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8"/>
      <c r="EP326" s="28"/>
      <c r="EQ326" s="28"/>
      <c r="ER326" s="28"/>
      <c r="ES326" s="28"/>
      <c r="ET326" s="28"/>
      <c r="EU326" s="28"/>
      <c r="EV326" s="28"/>
      <c r="EW326" s="28"/>
      <c r="EX326" s="28"/>
      <c r="EY326" s="28"/>
      <c r="EZ326" s="28"/>
      <c r="FA326" s="28"/>
      <c r="FB326" s="28"/>
      <c r="FC326" s="28"/>
      <c r="FD326" s="28"/>
      <c r="FE326" s="28"/>
      <c r="FF326" s="28"/>
      <c r="FG326" s="28"/>
      <c r="FH326" s="28"/>
      <c r="FI326" s="28"/>
      <c r="FJ326" s="28"/>
      <c r="FK326" s="28"/>
      <c r="FL326" s="28"/>
      <c r="FM326" s="28"/>
      <c r="FN326" s="28"/>
      <c r="FO326" s="28"/>
      <c r="FP326" s="28"/>
      <c r="FQ326" s="28"/>
      <c r="FR326" s="28"/>
      <c r="FS326" s="28"/>
      <c r="FT326" s="28"/>
      <c r="FU326" s="28"/>
      <c r="FV326" s="28"/>
      <c r="FW326" s="28"/>
      <c r="FX326" s="28"/>
      <c r="FY326" s="28"/>
      <c r="FZ326" s="28"/>
      <c r="GA326" s="28"/>
      <c r="GB326" s="28"/>
      <c r="GC326" s="28"/>
      <c r="GD326" s="28"/>
      <c r="GE326" s="28"/>
      <c r="GF326" s="28"/>
      <c r="GG326" s="28"/>
      <c r="GH326" s="28"/>
      <c r="GI326" s="28"/>
      <c r="GJ326" s="28"/>
      <c r="GK326" s="28"/>
      <c r="GL326" s="28"/>
      <c r="GM326" s="28"/>
      <c r="GN326" s="28"/>
      <c r="GO326" s="28"/>
      <c r="GP326" s="28"/>
      <c r="GQ326" s="28"/>
      <c r="GR326" s="28"/>
      <c r="GS326" s="28"/>
      <c r="GT326" s="28"/>
      <c r="GU326" s="28"/>
      <c r="GV326" s="28"/>
      <c r="GW326" s="28"/>
      <c r="GX326" s="28"/>
      <c r="GY326" s="28"/>
      <c r="GZ326" s="28"/>
      <c r="HA326" s="28"/>
      <c r="HB326" s="28"/>
      <c r="HC326" s="28"/>
      <c r="HD326" s="28"/>
      <c r="HE326" s="28"/>
      <c r="HF326" s="28"/>
      <c r="HG326" s="28"/>
      <c r="HH326" s="28"/>
      <c r="HI326" s="28"/>
      <c r="HJ326" s="28"/>
      <c r="HK326" s="28"/>
      <c r="HL326" s="28"/>
      <c r="HM326" s="28"/>
      <c r="HN326" s="28"/>
      <c r="HO326" s="28"/>
      <c r="HP326" s="28"/>
      <c r="HQ326" s="28"/>
      <c r="HR326" s="28"/>
      <c r="HS326" s="28"/>
      <c r="HT326" s="28"/>
      <c r="HU326" s="28"/>
      <c r="HV326" s="28"/>
      <c r="HW326" s="28"/>
      <c r="HX326" s="28"/>
      <c r="HY326" s="28"/>
      <c r="HZ326" s="28"/>
      <c r="IA326" s="28"/>
      <c r="IB326" s="28"/>
      <c r="IC326" s="28"/>
      <c r="ID326" s="28"/>
      <c r="IE326" s="28"/>
      <c r="IF326" s="28"/>
      <c r="IG326" s="28"/>
      <c r="IH326" s="28"/>
      <c r="II326" s="28"/>
      <c r="IJ326" s="28"/>
      <c r="IK326" s="28"/>
      <c r="IL326" s="28"/>
      <c r="IM326" s="28"/>
      <c r="IN326" s="28"/>
      <c r="IO326" s="28"/>
      <c r="IP326" s="28"/>
      <c r="IQ326" s="28"/>
      <c r="IR326" s="28"/>
      <c r="IS326" s="28"/>
      <c r="IT326" s="28"/>
      <c r="IU326" s="28"/>
      <c r="IV326" s="28"/>
      <c r="IW326" s="28"/>
      <c r="IX326" s="28"/>
      <c r="IY326" s="28"/>
      <c r="IZ326" s="28"/>
      <c r="JA326" s="28"/>
      <c r="JB326" s="28"/>
      <c r="JC326" s="28"/>
      <c r="JD326" s="28"/>
      <c r="JE326" s="28"/>
      <c r="JF326" s="28"/>
      <c r="JG326" s="28"/>
      <c r="JH326" s="28"/>
      <c r="JI326" s="28"/>
      <c r="JJ326" s="28"/>
      <c r="JK326" s="28"/>
      <c r="JL326" s="28"/>
      <c r="JM326" s="28"/>
      <c r="JN326" s="28"/>
      <c r="JO326" s="28"/>
      <c r="JP326" s="28"/>
      <c r="JQ326" s="28"/>
      <c r="JR326" s="28"/>
      <c r="JS326" s="28"/>
      <c r="JT326" s="28"/>
      <c r="JU326" s="28"/>
      <c r="JV326" s="28"/>
      <c r="JW326" s="28"/>
      <c r="JX326" s="28"/>
      <c r="JY326" s="28"/>
      <c r="JZ326" s="28"/>
      <c r="KA326" s="28"/>
      <c r="KB326" s="28"/>
      <c r="KC326" s="28"/>
      <c r="KD326" s="28"/>
      <c r="KE326" s="28"/>
      <c r="KF326" s="28"/>
      <c r="KG326" s="28"/>
      <c r="KH326" s="28"/>
      <c r="KI326" s="28"/>
      <c r="KJ326" s="28"/>
      <c r="KK326" s="28"/>
      <c r="KL326" s="28"/>
      <c r="KM326" s="28"/>
      <c r="KN326" s="28"/>
      <c r="KO326" s="28"/>
      <c r="KP326" s="28"/>
      <c r="KQ326" s="28"/>
      <c r="KR326" s="28"/>
      <c r="KS326" s="28"/>
      <c r="KT326" s="28"/>
      <c r="KU326" s="28"/>
      <c r="KV326" s="28"/>
      <c r="KW326" s="28"/>
      <c r="KX326" s="28"/>
      <c r="KY326" s="28"/>
      <c r="KZ326" s="28"/>
      <c r="LA326" s="28"/>
      <c r="LB326" s="28"/>
      <c r="LC326" s="28"/>
      <c r="LD326" s="28"/>
      <c r="LE326" s="28"/>
      <c r="LF326" s="28"/>
      <c r="LG326" s="28"/>
      <c r="LH326" s="28"/>
      <c r="LI326" s="28"/>
      <c r="LJ326" s="28"/>
      <c r="LK326" s="28"/>
      <c r="LL326" s="28"/>
      <c r="LM326" s="28"/>
      <c r="LN326" s="28"/>
      <c r="LO326" s="28"/>
      <c r="LP326" s="28"/>
      <c r="LQ326" s="28"/>
      <c r="LR326" s="28"/>
      <c r="LS326" s="28"/>
      <c r="LT326" s="28"/>
      <c r="LU326" s="28"/>
      <c r="LV326" s="28"/>
      <c r="LW326" s="28"/>
      <c r="LX326" s="28"/>
      <c r="LY326" s="28"/>
      <c r="LZ326" s="28"/>
      <c r="MA326" s="28"/>
      <c r="MB326" s="28"/>
      <c r="MC326" s="28"/>
      <c r="MD326" s="28"/>
      <c r="ME326" s="28"/>
      <c r="MF326" s="28"/>
      <c r="MG326" s="28"/>
      <c r="MH326" s="28"/>
      <c r="MI326" s="28"/>
      <c r="MJ326" s="28"/>
      <c r="MK326" s="28"/>
      <c r="ML326" s="28"/>
      <c r="MM326" s="28"/>
      <c r="MN326" s="28"/>
      <c r="MO326" s="28"/>
      <c r="MP326" s="28"/>
      <c r="MQ326" s="28"/>
      <c r="MR326" s="28"/>
      <c r="MS326" s="28"/>
      <c r="MT326" s="28"/>
      <c r="MU326" s="28"/>
      <c r="MV326" s="28"/>
      <c r="MW326" s="28"/>
      <c r="MX326" s="28"/>
      <c r="MY326" s="28"/>
      <c r="MZ326" s="28"/>
      <c r="NA326" s="28"/>
      <c r="NB326" s="28"/>
      <c r="NC326" s="28"/>
      <c r="ND326" s="28"/>
      <c r="NE326" s="28"/>
      <c r="NF326" s="28"/>
      <c r="NG326" s="28"/>
      <c r="NH326" s="28"/>
      <c r="NI326" s="28"/>
      <c r="NJ326" s="28"/>
      <c r="NK326" s="28"/>
      <c r="NL326" s="28"/>
      <c r="NM326" s="28"/>
      <c r="NN326" s="28"/>
      <c r="NO326" s="28"/>
      <c r="NP326" s="28"/>
      <c r="NQ326" s="28"/>
      <c r="NR326" s="28"/>
      <c r="NS326" s="28"/>
      <c r="NT326" s="28"/>
      <c r="NU326" s="28"/>
      <c r="NV326" s="28"/>
      <c r="NW326" s="28"/>
      <c r="NX326" s="28"/>
      <c r="NY326" s="28"/>
      <c r="NZ326" s="28"/>
      <c r="OA326" s="28"/>
      <c r="OB326" s="28"/>
      <c r="OC326" s="28"/>
      <c r="OD326" s="28"/>
      <c r="OE326" s="28"/>
      <c r="OF326" s="28"/>
      <c r="OG326" s="28"/>
      <c r="OH326" s="28"/>
      <c r="OI326" s="28"/>
      <c r="OJ326" s="28"/>
      <c r="OK326" s="28"/>
      <c r="OL326" s="28"/>
      <c r="OM326" s="28"/>
      <c r="ON326" s="28"/>
      <c r="OO326" s="28"/>
      <c r="OP326" s="28"/>
      <c r="OQ326" s="28"/>
      <c r="OR326" s="28"/>
      <c r="OS326" s="28"/>
      <c r="OT326" s="28"/>
      <c r="OU326" s="28"/>
      <c r="OV326" s="28"/>
      <c r="OW326" s="28"/>
      <c r="OX326" s="28"/>
      <c r="OY326" s="28"/>
      <c r="OZ326" s="28"/>
      <c r="PA326" s="28"/>
      <c r="PB326" s="28"/>
      <c r="PC326" s="28"/>
      <c r="PD326" s="28"/>
      <c r="PE326" s="28"/>
      <c r="PF326" s="28"/>
      <c r="PG326" s="28"/>
      <c r="PH326" s="28"/>
      <c r="PI326" s="28"/>
      <c r="PJ326" s="28"/>
      <c r="PK326" s="28"/>
      <c r="PL326" s="28"/>
      <c r="PM326" s="28"/>
      <c r="PN326" s="28"/>
      <c r="PO326" s="28"/>
      <c r="PP326" s="28"/>
      <c r="PQ326" s="28"/>
      <c r="PR326" s="28"/>
      <c r="PS326" s="28"/>
      <c r="PT326" s="28"/>
      <c r="PU326" s="28"/>
      <c r="PV326" s="28"/>
      <c r="PW326" s="28"/>
      <c r="PX326" s="28"/>
      <c r="PY326" s="28"/>
      <c r="PZ326" s="28"/>
      <c r="QA326" s="28"/>
      <c r="QB326" s="28"/>
      <c r="QC326" s="28"/>
      <c r="QD326" s="28"/>
      <c r="QE326" s="28"/>
      <c r="QF326" s="28"/>
      <c r="QG326" s="28"/>
      <c r="QH326" s="28"/>
      <c r="QI326" s="28"/>
      <c r="QJ326" s="28"/>
      <c r="QK326" s="28"/>
      <c r="QL326" s="28"/>
      <c r="QM326" s="28"/>
      <c r="QN326" s="28"/>
      <c r="QO326" s="28"/>
      <c r="QP326" s="28"/>
      <c r="QQ326" s="28"/>
      <c r="QR326" s="28"/>
      <c r="QS326" s="28"/>
      <c r="QT326" s="28"/>
      <c r="QU326" s="28"/>
      <c r="QV326" s="28"/>
      <c r="QW326" s="28"/>
      <c r="QX326" s="28"/>
      <c r="QY326" s="28"/>
      <c r="QZ326" s="28"/>
      <c r="RA326" s="28"/>
      <c r="RB326" s="28"/>
      <c r="RC326" s="28"/>
      <c r="RD326" s="28"/>
      <c r="RE326" s="28"/>
      <c r="RF326" s="28"/>
      <c r="RG326" s="28"/>
      <c r="RH326" s="28"/>
      <c r="RI326" s="28"/>
      <c r="RJ326" s="28"/>
      <c r="RK326" s="28"/>
      <c r="RL326" s="28"/>
      <c r="RM326" s="28"/>
      <c r="RN326" s="28"/>
      <c r="RO326" s="28"/>
      <c r="RP326" s="28"/>
      <c r="RQ326" s="28"/>
      <c r="RR326" s="28"/>
      <c r="RS326" s="28"/>
      <c r="RT326" s="28"/>
      <c r="RU326" s="28"/>
      <c r="RV326" s="28"/>
      <c r="RW326" s="28"/>
      <c r="RX326" s="28"/>
      <c r="RY326" s="28"/>
      <c r="RZ326" s="28"/>
      <c r="SA326" s="28"/>
      <c r="SB326" s="28"/>
      <c r="SC326" s="28"/>
      <c r="SD326" s="28"/>
      <c r="SE326" s="28"/>
      <c r="SF326" s="28"/>
      <c r="SG326" s="28"/>
      <c r="SH326" s="28"/>
      <c r="SI326" s="28"/>
      <c r="SJ326" s="28"/>
      <c r="SK326" s="28"/>
      <c r="SL326" s="28"/>
      <c r="SM326" s="28"/>
      <c r="SN326" s="28"/>
      <c r="SO326" s="28"/>
      <c r="SP326" s="28"/>
      <c r="SQ326" s="28"/>
      <c r="SR326" s="28"/>
      <c r="SS326" s="28"/>
      <c r="ST326" s="28"/>
      <c r="SU326" s="28"/>
      <c r="SV326" s="28"/>
      <c r="SW326" s="28"/>
      <c r="SX326" s="28"/>
      <c r="SY326" s="28"/>
      <c r="SZ326" s="28"/>
      <c r="TA326" s="28"/>
      <c r="TB326" s="28"/>
      <c r="TC326" s="28"/>
      <c r="TD326" s="28"/>
      <c r="TE326" s="28"/>
      <c r="TF326" s="28"/>
      <c r="TG326" s="28"/>
      <c r="TH326" s="28"/>
      <c r="TI326" s="28"/>
      <c r="TJ326" s="28"/>
      <c r="TK326" s="28"/>
      <c r="TL326" s="28"/>
      <c r="TM326" s="28"/>
      <c r="TN326" s="28"/>
      <c r="TO326" s="28"/>
      <c r="TP326" s="28"/>
      <c r="TQ326" s="28"/>
      <c r="TR326" s="28"/>
      <c r="TS326" s="28"/>
      <c r="TT326" s="28"/>
      <c r="TU326" s="28"/>
      <c r="TV326" s="28"/>
      <c r="TW326" s="28"/>
      <c r="TX326" s="28"/>
      <c r="TY326" s="28"/>
      <c r="TZ326" s="28"/>
      <c r="UA326" s="28"/>
      <c r="UB326" s="28"/>
      <c r="UC326" s="28"/>
      <c r="UD326" s="28"/>
      <c r="UE326" s="28"/>
      <c r="UF326" s="28"/>
      <c r="UG326" s="28"/>
      <c r="UH326" s="28"/>
      <c r="UI326" s="28"/>
      <c r="UJ326" s="28"/>
      <c r="UK326" s="28"/>
      <c r="UL326" s="28"/>
      <c r="UM326" s="28"/>
      <c r="UN326" s="28"/>
      <c r="UO326" s="28"/>
      <c r="UP326" s="28"/>
      <c r="UQ326" s="28"/>
      <c r="UR326" s="28"/>
      <c r="US326" s="28"/>
      <c r="UT326" s="28"/>
      <c r="UU326" s="28"/>
      <c r="UV326" s="28"/>
      <c r="UW326" s="28"/>
      <c r="UX326" s="28"/>
      <c r="UY326" s="28"/>
      <c r="UZ326" s="28"/>
      <c r="VA326" s="28"/>
      <c r="VB326" s="28"/>
      <c r="VC326" s="28"/>
      <c r="VD326" s="28"/>
      <c r="VE326" s="28"/>
      <c r="VF326" s="28"/>
      <c r="VG326" s="28"/>
      <c r="VH326" s="28"/>
      <c r="VI326" s="28"/>
      <c r="VJ326" s="28"/>
      <c r="VK326" s="28"/>
      <c r="VL326" s="28"/>
      <c r="VM326" s="28"/>
      <c r="VN326" s="28"/>
      <c r="VO326" s="28"/>
      <c r="VP326" s="28"/>
      <c r="VQ326" s="28"/>
      <c r="VR326" s="28"/>
      <c r="VS326" s="28"/>
      <c r="VT326" s="28"/>
      <c r="VU326" s="28"/>
      <c r="VV326" s="28"/>
      <c r="VW326" s="28"/>
      <c r="VX326" s="28"/>
      <c r="VY326" s="28"/>
      <c r="VZ326" s="28"/>
      <c r="WA326" s="28"/>
      <c r="WB326" s="28"/>
      <c r="WC326" s="28"/>
      <c r="WD326" s="28"/>
      <c r="WE326" s="28"/>
      <c r="WF326" s="28"/>
      <c r="WG326" s="28"/>
      <c r="WH326" s="28"/>
      <c r="WI326" s="28"/>
      <c r="WJ326" s="28"/>
      <c r="WK326" s="28"/>
      <c r="WL326" s="28"/>
      <c r="WM326" s="28"/>
      <c r="WN326" s="28"/>
      <c r="WO326" s="28"/>
      <c r="WP326" s="28"/>
      <c r="WQ326" s="28"/>
      <c r="WR326" s="28"/>
      <c r="WS326" s="28"/>
      <c r="WT326" s="28"/>
      <c r="WU326" s="28"/>
      <c r="WV326" s="28"/>
      <c r="WW326" s="28"/>
      <c r="WX326" s="28"/>
      <c r="WY326" s="28"/>
      <c r="WZ326" s="28"/>
      <c r="XA326" s="28"/>
      <c r="XB326" s="28"/>
      <c r="XC326" s="28"/>
      <c r="XD326" s="28"/>
      <c r="XE326" s="28"/>
      <c r="XF326" s="28"/>
      <c r="XG326" s="28"/>
      <c r="XH326" s="28"/>
      <c r="XI326" s="28"/>
      <c r="XJ326" s="28"/>
      <c r="XK326" s="28"/>
      <c r="XL326" s="28"/>
      <c r="XM326" s="28"/>
      <c r="XN326" s="28"/>
      <c r="XO326" s="28"/>
      <c r="XP326" s="28"/>
      <c r="XQ326" s="28"/>
      <c r="XR326" s="28"/>
      <c r="XS326" s="28"/>
      <c r="XT326" s="28"/>
      <c r="XU326" s="28"/>
      <c r="XV326" s="28"/>
      <c r="XW326" s="28"/>
      <c r="XX326" s="28"/>
      <c r="XY326" s="28"/>
      <c r="XZ326" s="28"/>
      <c r="YA326" s="28"/>
      <c r="YB326" s="28"/>
      <c r="YC326" s="28"/>
      <c r="YD326" s="28"/>
      <c r="YE326" s="28"/>
      <c r="YF326" s="28"/>
      <c r="YG326" s="28"/>
      <c r="YH326" s="28"/>
      <c r="YI326" s="28"/>
      <c r="YJ326" s="28"/>
      <c r="YK326" s="28"/>
      <c r="YL326" s="28"/>
      <c r="YM326" s="28"/>
      <c r="YN326" s="28"/>
      <c r="YO326" s="28"/>
      <c r="YP326" s="28"/>
      <c r="YQ326" s="28"/>
      <c r="YR326" s="28"/>
      <c r="YS326" s="28"/>
      <c r="YT326" s="28"/>
      <c r="YU326" s="28"/>
      <c r="YV326" s="28"/>
      <c r="YW326" s="28"/>
      <c r="YX326" s="28"/>
      <c r="YY326" s="28"/>
      <c r="YZ326" s="28"/>
      <c r="ZA326" s="28"/>
      <c r="ZB326" s="28"/>
      <c r="ZC326" s="28"/>
      <c r="ZD326" s="28"/>
      <c r="ZE326" s="28"/>
      <c r="ZF326" s="28"/>
      <c r="ZG326" s="28"/>
      <c r="ZH326" s="28"/>
      <c r="ZI326" s="28"/>
      <c r="ZJ326" s="28"/>
      <c r="ZK326" s="28"/>
      <c r="ZL326" s="28"/>
      <c r="ZM326" s="28"/>
      <c r="ZN326" s="28"/>
      <c r="ZO326" s="28"/>
      <c r="ZP326" s="28"/>
      <c r="ZQ326" s="28"/>
      <c r="ZR326" s="28"/>
      <c r="ZS326" s="28"/>
      <c r="ZT326" s="28"/>
      <c r="ZU326" s="28"/>
      <c r="ZV326" s="28"/>
      <c r="ZW326" s="28"/>
      <c r="ZX326" s="28"/>
      <c r="ZY326" s="28"/>
      <c r="ZZ326" s="28"/>
      <c r="AAA326" s="28"/>
      <c r="AAB326" s="28"/>
      <c r="AAC326" s="28"/>
      <c r="AAD326" s="28"/>
      <c r="AAE326" s="28"/>
      <c r="AAF326" s="28"/>
      <c r="AAG326" s="28"/>
      <c r="AAH326" s="28"/>
      <c r="AAI326" s="28"/>
      <c r="AAJ326" s="28"/>
      <c r="AAK326" s="28"/>
      <c r="AAL326" s="28"/>
      <c r="AAM326" s="28"/>
      <c r="AAN326" s="28"/>
      <c r="AAO326" s="28"/>
      <c r="AAP326" s="28"/>
      <c r="AAQ326" s="28"/>
      <c r="AAR326" s="28"/>
      <c r="AAS326" s="28"/>
      <c r="AAT326" s="28"/>
      <c r="AAU326" s="28"/>
      <c r="AAV326" s="28"/>
      <c r="AAW326" s="28"/>
      <c r="AAX326" s="28"/>
      <c r="AAY326" s="28"/>
      <c r="AAZ326" s="28"/>
      <c r="ABA326" s="28"/>
      <c r="ABB326" s="28"/>
      <c r="ABC326" s="28"/>
      <c r="ABD326" s="28"/>
      <c r="ABE326" s="28"/>
      <c r="ABF326" s="28"/>
      <c r="ABG326" s="28"/>
      <c r="ABH326" s="28"/>
      <c r="ABI326" s="28"/>
      <c r="ABJ326" s="28"/>
      <c r="ABK326" s="28"/>
      <c r="ABL326" s="28"/>
      <c r="ABM326" s="28"/>
      <c r="ABN326" s="28"/>
      <c r="ABO326" s="28"/>
      <c r="ABP326" s="28"/>
      <c r="ABQ326" s="28"/>
      <c r="ABR326" s="28"/>
      <c r="ABS326" s="28"/>
      <c r="ABT326" s="28"/>
      <c r="ABU326" s="28"/>
      <c r="ABV326" s="28"/>
      <c r="ABW326" s="28"/>
      <c r="ABX326" s="28"/>
      <c r="ABY326" s="28"/>
      <c r="ABZ326" s="28"/>
      <c r="ACA326" s="28"/>
      <c r="ACB326" s="28"/>
      <c r="ACC326" s="28"/>
      <c r="ACD326" s="28"/>
      <c r="ACE326" s="28"/>
      <c r="ACF326" s="28"/>
      <c r="ACG326" s="28"/>
      <c r="ACH326" s="28"/>
      <c r="ACI326" s="28"/>
      <c r="ACJ326" s="28"/>
      <c r="ACK326" s="28"/>
      <c r="ACL326" s="28"/>
      <c r="ACM326" s="28"/>
      <c r="ACN326" s="28"/>
      <c r="ACO326" s="28"/>
      <c r="ACP326" s="28"/>
      <c r="ACQ326" s="28"/>
      <c r="ACR326" s="28"/>
      <c r="ACS326" s="28"/>
      <c r="ACT326" s="28"/>
      <c r="ACU326" s="28"/>
      <c r="ACV326" s="28"/>
      <c r="ACW326" s="28"/>
      <c r="ACX326" s="28"/>
      <c r="ACY326" s="28"/>
      <c r="ACZ326" s="28"/>
      <c r="ADA326" s="28"/>
      <c r="ADB326" s="28"/>
      <c r="ADC326" s="28"/>
      <c r="ADD326" s="28"/>
      <c r="ADE326" s="28"/>
      <c r="ADF326" s="28"/>
      <c r="ADG326" s="28"/>
      <c r="ADH326" s="28"/>
      <c r="ADI326" s="28"/>
      <c r="ADJ326" s="28"/>
      <c r="ADK326" s="28"/>
      <c r="ADL326" s="28"/>
      <c r="ADM326" s="28"/>
      <c r="ADN326" s="28"/>
      <c r="ADO326" s="28"/>
      <c r="ADP326" s="28"/>
      <c r="ADQ326" s="28"/>
      <c r="ADR326" s="28"/>
      <c r="ADS326" s="28"/>
      <c r="ADT326" s="28"/>
      <c r="ADU326" s="28"/>
      <c r="ADV326" s="28"/>
      <c r="ADW326" s="28"/>
      <c r="ADX326" s="28"/>
      <c r="ADY326" s="28"/>
      <c r="ADZ326" s="28"/>
      <c r="AEA326" s="28"/>
      <c r="AEB326" s="28"/>
      <c r="AEC326" s="28"/>
      <c r="AED326" s="28"/>
      <c r="AEE326" s="28"/>
      <c r="AEF326" s="28"/>
      <c r="AEG326" s="28"/>
      <c r="AEH326" s="28"/>
      <c r="AEI326" s="28"/>
      <c r="AEJ326" s="28"/>
      <c r="AEK326" s="28"/>
      <c r="AEL326" s="28"/>
      <c r="AEM326" s="28"/>
      <c r="AEN326" s="28"/>
      <c r="AEO326" s="28"/>
      <c r="AEP326" s="28"/>
      <c r="AEQ326" s="28"/>
      <c r="AER326" s="28"/>
      <c r="AES326" s="28"/>
      <c r="AET326" s="28"/>
      <c r="AEU326" s="28"/>
      <c r="AEV326" s="28"/>
      <c r="AEW326" s="28"/>
      <c r="AEX326" s="28"/>
      <c r="AEY326" s="28"/>
      <c r="AEZ326" s="28"/>
      <c r="AFA326" s="28"/>
      <c r="AFB326" s="28"/>
      <c r="AFC326" s="28"/>
      <c r="AFD326" s="28"/>
      <c r="AFE326" s="28"/>
      <c r="AFF326" s="28"/>
      <c r="AFG326" s="28"/>
      <c r="AFH326" s="28"/>
      <c r="AFI326" s="28"/>
      <c r="AFJ326" s="28"/>
      <c r="AFK326" s="28"/>
      <c r="AFL326" s="28"/>
      <c r="AFM326" s="28"/>
      <c r="AFN326" s="28"/>
      <c r="AFO326" s="28"/>
    </row>
    <row r="327" spans="1:847" s="28" customFormat="1" ht="31.05" customHeight="1">
      <c r="A327" s="450"/>
      <c r="B327" s="35"/>
      <c r="C327" s="474" t="s">
        <v>361</v>
      </c>
      <c r="D327" s="350"/>
      <c r="E327" s="452" t="b">
        <v>0</v>
      </c>
      <c r="F327" s="453">
        <f t="shared" si="127"/>
        <v>0</v>
      </c>
      <c r="G327" s="453">
        <f t="shared" si="128"/>
        <v>0</v>
      </c>
      <c r="H327" s="354" t="s">
        <v>453</v>
      </c>
      <c r="I327" s="542">
        <v>100</v>
      </c>
      <c r="J327" s="455" t="s">
        <v>334</v>
      </c>
      <c r="K327" s="456">
        <f t="shared" si="123"/>
        <v>0</v>
      </c>
      <c r="L327" s="422" t="str">
        <f t="shared" si="124"/>
        <v/>
      </c>
      <c r="M327" s="308">
        <v>72.64</v>
      </c>
      <c r="N327" s="308" t="s">
        <v>138</v>
      </c>
      <c r="O327" s="308">
        <f>G327*0.0127*M327</f>
        <v>0</v>
      </c>
      <c r="P327" s="250" t="s">
        <v>147</v>
      </c>
      <c r="Q327" s="259">
        <v>74.02</v>
      </c>
      <c r="R327" s="259" t="s">
        <v>138</v>
      </c>
      <c r="S327" s="259">
        <f>G327*0.0127*Q327</f>
        <v>0</v>
      </c>
      <c r="T327" s="260" t="s">
        <v>374</v>
      </c>
      <c r="U327" s="259">
        <v>70.97</v>
      </c>
      <c r="V327" s="259" t="s">
        <v>138</v>
      </c>
      <c r="W327" s="259">
        <f>G327*0.0127*U327</f>
        <v>0</v>
      </c>
      <c r="X327" s="260" t="s">
        <v>375</v>
      </c>
      <c r="Y327" s="246">
        <f t="shared" si="125"/>
        <v>0</v>
      </c>
      <c r="Z327" s="246"/>
      <c r="AA327" s="246">
        <f t="shared" si="126"/>
        <v>0</v>
      </c>
    </row>
    <row r="328" spans="1:847" s="6" customFormat="1" ht="31.05" customHeight="1">
      <c r="A328" s="457"/>
      <c r="B328" s="44"/>
      <c r="C328" s="500" t="s">
        <v>428</v>
      </c>
      <c r="D328" s="349"/>
      <c r="E328" s="473" t="b">
        <v>0</v>
      </c>
      <c r="F328" s="461">
        <f t="shared" si="127"/>
        <v>0</v>
      </c>
      <c r="G328" s="461">
        <f t="shared" si="128"/>
        <v>0</v>
      </c>
      <c r="H328" s="44" t="s">
        <v>453</v>
      </c>
      <c r="I328" s="542">
        <v>100</v>
      </c>
      <c r="J328" s="502" t="s">
        <v>334</v>
      </c>
      <c r="K328" s="463">
        <f t="shared" si="123"/>
        <v>0</v>
      </c>
      <c r="L328" s="464" t="str">
        <f t="shared" si="124"/>
        <v/>
      </c>
      <c r="M328" s="337">
        <v>72.64</v>
      </c>
      <c r="N328" s="256" t="s">
        <v>138</v>
      </c>
      <c r="O328" s="256">
        <f>G328*0.0127*M328</f>
        <v>0</v>
      </c>
      <c r="P328" s="277" t="s">
        <v>147</v>
      </c>
      <c r="Q328" s="259">
        <v>74.02</v>
      </c>
      <c r="R328" s="259" t="s">
        <v>138</v>
      </c>
      <c r="S328" s="259">
        <f>G328*0.0127*Q328</f>
        <v>0</v>
      </c>
      <c r="T328" s="260" t="s">
        <v>374</v>
      </c>
      <c r="U328" s="259">
        <v>70.97</v>
      </c>
      <c r="V328" s="259" t="s">
        <v>138</v>
      </c>
      <c r="W328" s="259">
        <f>G328*0.0127*U328</f>
        <v>0</v>
      </c>
      <c r="X328" s="260" t="s">
        <v>375</v>
      </c>
      <c r="Y328" s="246">
        <f t="shared" si="125"/>
        <v>0</v>
      </c>
      <c r="Z328" s="256">
        <f>G328*0.0127*434*0.5*3.67</f>
        <v>0</v>
      </c>
      <c r="AA328" s="256">
        <f t="shared" si="126"/>
        <v>0</v>
      </c>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c r="DJ328" s="28"/>
      <c r="DK328" s="28"/>
      <c r="DL328" s="28"/>
      <c r="DM328" s="28"/>
      <c r="DN328" s="28"/>
      <c r="DO328" s="28"/>
      <c r="DP328" s="28"/>
      <c r="DQ328" s="28"/>
      <c r="DR328" s="28"/>
      <c r="DS328" s="28"/>
      <c r="DT328" s="28"/>
      <c r="DU328" s="28"/>
      <c r="DV328" s="28"/>
      <c r="DW328" s="28"/>
      <c r="DX328" s="28"/>
      <c r="DY328" s="28"/>
      <c r="DZ328" s="28"/>
      <c r="EA328" s="28"/>
      <c r="EB328" s="28"/>
      <c r="EC328" s="28"/>
      <c r="ED328" s="28"/>
      <c r="EE328" s="28"/>
      <c r="EF328" s="28"/>
      <c r="EG328" s="28"/>
      <c r="EH328" s="28"/>
      <c r="EI328" s="28"/>
      <c r="EJ328" s="28"/>
      <c r="EK328" s="28"/>
      <c r="EL328" s="28"/>
      <c r="EM328" s="28"/>
      <c r="EN328" s="28"/>
      <c r="EO328" s="28"/>
      <c r="EP328" s="28"/>
      <c r="EQ328" s="28"/>
      <c r="ER328" s="28"/>
      <c r="ES328" s="28"/>
      <c r="ET328" s="28"/>
      <c r="EU328" s="28"/>
      <c r="EV328" s="28"/>
      <c r="EW328" s="28"/>
      <c r="EX328" s="28"/>
      <c r="EY328" s="28"/>
      <c r="EZ328" s="28"/>
      <c r="FA328" s="28"/>
      <c r="FB328" s="28"/>
      <c r="FC328" s="28"/>
      <c r="FD328" s="28"/>
      <c r="FE328" s="28"/>
      <c r="FF328" s="28"/>
      <c r="FG328" s="28"/>
      <c r="FH328" s="28"/>
      <c r="FI328" s="28"/>
      <c r="FJ328" s="28"/>
      <c r="FK328" s="28"/>
      <c r="FL328" s="28"/>
      <c r="FM328" s="28"/>
      <c r="FN328" s="28"/>
      <c r="FO328" s="28"/>
      <c r="FP328" s="28"/>
      <c r="FQ328" s="28"/>
      <c r="FR328" s="28"/>
      <c r="FS328" s="28"/>
      <c r="FT328" s="28"/>
      <c r="FU328" s="28"/>
      <c r="FV328" s="28"/>
      <c r="FW328" s="28"/>
      <c r="FX328" s="28"/>
      <c r="FY328" s="28"/>
      <c r="FZ328" s="28"/>
      <c r="GA328" s="28"/>
      <c r="GB328" s="28"/>
      <c r="GC328" s="28"/>
      <c r="GD328" s="28"/>
      <c r="GE328" s="28"/>
      <c r="GF328" s="28"/>
      <c r="GG328" s="28"/>
      <c r="GH328" s="28"/>
      <c r="GI328" s="28"/>
      <c r="GJ328" s="28"/>
      <c r="GK328" s="28"/>
      <c r="GL328" s="28"/>
      <c r="GM328" s="28"/>
      <c r="GN328" s="28"/>
      <c r="GO328" s="28"/>
      <c r="GP328" s="28"/>
      <c r="GQ328" s="28"/>
      <c r="GR328" s="28"/>
      <c r="GS328" s="28"/>
      <c r="GT328" s="28"/>
      <c r="GU328" s="28"/>
      <c r="GV328" s="28"/>
      <c r="GW328" s="28"/>
      <c r="GX328" s="28"/>
      <c r="GY328" s="28"/>
      <c r="GZ328" s="28"/>
      <c r="HA328" s="28"/>
      <c r="HB328" s="28"/>
      <c r="HC328" s="28"/>
      <c r="HD328" s="28"/>
      <c r="HE328" s="28"/>
      <c r="HF328" s="28"/>
      <c r="HG328" s="28"/>
      <c r="HH328" s="28"/>
      <c r="HI328" s="28"/>
      <c r="HJ328" s="28"/>
      <c r="HK328" s="28"/>
      <c r="HL328" s="28"/>
      <c r="HM328" s="28"/>
      <c r="HN328" s="28"/>
      <c r="HO328" s="28"/>
      <c r="HP328" s="28"/>
      <c r="HQ328" s="28"/>
      <c r="HR328" s="28"/>
      <c r="HS328" s="28"/>
      <c r="HT328" s="28"/>
      <c r="HU328" s="28"/>
      <c r="HV328" s="28"/>
      <c r="HW328" s="28"/>
      <c r="HX328" s="28"/>
      <c r="HY328" s="28"/>
      <c r="HZ328" s="28"/>
      <c r="IA328" s="28"/>
      <c r="IB328" s="28"/>
      <c r="IC328" s="28"/>
      <c r="ID328" s="28"/>
      <c r="IE328" s="28"/>
      <c r="IF328" s="28"/>
      <c r="IG328" s="28"/>
      <c r="IH328" s="28"/>
      <c r="II328" s="28"/>
      <c r="IJ328" s="28"/>
      <c r="IK328" s="28"/>
      <c r="IL328" s="28"/>
      <c r="IM328" s="28"/>
      <c r="IN328" s="28"/>
      <c r="IO328" s="28"/>
      <c r="IP328" s="28"/>
      <c r="IQ328" s="28"/>
      <c r="IR328" s="28"/>
      <c r="IS328" s="28"/>
      <c r="IT328" s="28"/>
      <c r="IU328" s="28"/>
      <c r="IV328" s="28"/>
      <c r="IW328" s="28"/>
      <c r="IX328" s="28"/>
      <c r="IY328" s="28"/>
      <c r="IZ328" s="28"/>
      <c r="JA328" s="28"/>
      <c r="JB328" s="28"/>
      <c r="JC328" s="28"/>
      <c r="JD328" s="28"/>
      <c r="JE328" s="28"/>
      <c r="JF328" s="28"/>
      <c r="JG328" s="28"/>
      <c r="JH328" s="28"/>
      <c r="JI328" s="28"/>
      <c r="JJ328" s="28"/>
      <c r="JK328" s="28"/>
      <c r="JL328" s="28"/>
      <c r="JM328" s="28"/>
      <c r="JN328" s="28"/>
      <c r="JO328" s="28"/>
      <c r="JP328" s="28"/>
      <c r="JQ328" s="28"/>
      <c r="JR328" s="28"/>
      <c r="JS328" s="28"/>
      <c r="JT328" s="28"/>
      <c r="JU328" s="28"/>
      <c r="JV328" s="28"/>
      <c r="JW328" s="28"/>
      <c r="JX328" s="28"/>
      <c r="JY328" s="28"/>
      <c r="JZ328" s="28"/>
      <c r="KA328" s="28"/>
      <c r="KB328" s="28"/>
      <c r="KC328" s="28"/>
      <c r="KD328" s="28"/>
      <c r="KE328" s="28"/>
      <c r="KF328" s="28"/>
      <c r="KG328" s="28"/>
      <c r="KH328" s="28"/>
      <c r="KI328" s="28"/>
      <c r="KJ328" s="28"/>
      <c r="KK328" s="28"/>
      <c r="KL328" s="28"/>
      <c r="KM328" s="28"/>
      <c r="KN328" s="28"/>
      <c r="KO328" s="28"/>
      <c r="KP328" s="28"/>
      <c r="KQ328" s="28"/>
      <c r="KR328" s="28"/>
      <c r="KS328" s="28"/>
      <c r="KT328" s="28"/>
      <c r="KU328" s="28"/>
      <c r="KV328" s="28"/>
      <c r="KW328" s="28"/>
      <c r="KX328" s="28"/>
      <c r="KY328" s="28"/>
      <c r="KZ328" s="28"/>
      <c r="LA328" s="28"/>
      <c r="LB328" s="28"/>
      <c r="LC328" s="28"/>
      <c r="LD328" s="28"/>
      <c r="LE328" s="28"/>
      <c r="LF328" s="28"/>
      <c r="LG328" s="28"/>
      <c r="LH328" s="28"/>
      <c r="LI328" s="28"/>
      <c r="LJ328" s="28"/>
      <c r="LK328" s="28"/>
      <c r="LL328" s="28"/>
      <c r="LM328" s="28"/>
      <c r="LN328" s="28"/>
      <c r="LO328" s="28"/>
      <c r="LP328" s="28"/>
      <c r="LQ328" s="28"/>
      <c r="LR328" s="28"/>
      <c r="LS328" s="28"/>
      <c r="LT328" s="28"/>
      <c r="LU328" s="28"/>
      <c r="LV328" s="28"/>
      <c r="LW328" s="28"/>
      <c r="LX328" s="28"/>
      <c r="LY328" s="28"/>
      <c r="LZ328" s="28"/>
      <c r="MA328" s="28"/>
      <c r="MB328" s="28"/>
      <c r="MC328" s="28"/>
      <c r="MD328" s="28"/>
      <c r="ME328" s="28"/>
      <c r="MF328" s="28"/>
      <c r="MG328" s="28"/>
      <c r="MH328" s="28"/>
      <c r="MI328" s="28"/>
      <c r="MJ328" s="28"/>
      <c r="MK328" s="28"/>
      <c r="ML328" s="28"/>
      <c r="MM328" s="28"/>
      <c r="MN328" s="28"/>
      <c r="MO328" s="28"/>
      <c r="MP328" s="28"/>
      <c r="MQ328" s="28"/>
      <c r="MR328" s="28"/>
      <c r="MS328" s="28"/>
      <c r="MT328" s="28"/>
      <c r="MU328" s="28"/>
      <c r="MV328" s="28"/>
      <c r="MW328" s="28"/>
      <c r="MX328" s="28"/>
      <c r="MY328" s="28"/>
      <c r="MZ328" s="28"/>
      <c r="NA328" s="28"/>
      <c r="NB328" s="28"/>
      <c r="NC328" s="28"/>
      <c r="ND328" s="28"/>
      <c r="NE328" s="28"/>
      <c r="NF328" s="28"/>
      <c r="NG328" s="28"/>
      <c r="NH328" s="28"/>
      <c r="NI328" s="28"/>
      <c r="NJ328" s="28"/>
      <c r="NK328" s="28"/>
      <c r="NL328" s="28"/>
      <c r="NM328" s="28"/>
      <c r="NN328" s="28"/>
      <c r="NO328" s="28"/>
      <c r="NP328" s="28"/>
      <c r="NQ328" s="28"/>
      <c r="NR328" s="28"/>
      <c r="NS328" s="28"/>
      <c r="NT328" s="28"/>
      <c r="NU328" s="28"/>
      <c r="NV328" s="28"/>
      <c r="NW328" s="28"/>
      <c r="NX328" s="28"/>
      <c r="NY328" s="28"/>
      <c r="NZ328" s="28"/>
      <c r="OA328" s="28"/>
      <c r="OB328" s="28"/>
      <c r="OC328" s="28"/>
      <c r="OD328" s="28"/>
      <c r="OE328" s="28"/>
      <c r="OF328" s="28"/>
      <c r="OG328" s="28"/>
      <c r="OH328" s="28"/>
      <c r="OI328" s="28"/>
      <c r="OJ328" s="28"/>
      <c r="OK328" s="28"/>
      <c r="OL328" s="28"/>
      <c r="OM328" s="28"/>
      <c r="ON328" s="28"/>
      <c r="OO328" s="28"/>
      <c r="OP328" s="28"/>
      <c r="OQ328" s="28"/>
      <c r="OR328" s="28"/>
      <c r="OS328" s="28"/>
      <c r="OT328" s="28"/>
      <c r="OU328" s="28"/>
      <c r="OV328" s="28"/>
      <c r="OW328" s="28"/>
      <c r="OX328" s="28"/>
      <c r="OY328" s="28"/>
      <c r="OZ328" s="28"/>
      <c r="PA328" s="28"/>
      <c r="PB328" s="28"/>
      <c r="PC328" s="28"/>
      <c r="PD328" s="28"/>
      <c r="PE328" s="28"/>
      <c r="PF328" s="28"/>
      <c r="PG328" s="28"/>
      <c r="PH328" s="28"/>
      <c r="PI328" s="28"/>
      <c r="PJ328" s="28"/>
      <c r="PK328" s="28"/>
      <c r="PL328" s="28"/>
      <c r="PM328" s="28"/>
      <c r="PN328" s="28"/>
      <c r="PO328" s="28"/>
      <c r="PP328" s="28"/>
      <c r="PQ328" s="28"/>
      <c r="PR328" s="28"/>
      <c r="PS328" s="28"/>
      <c r="PT328" s="28"/>
      <c r="PU328" s="28"/>
      <c r="PV328" s="28"/>
      <c r="PW328" s="28"/>
      <c r="PX328" s="28"/>
      <c r="PY328" s="28"/>
      <c r="PZ328" s="28"/>
      <c r="QA328" s="28"/>
      <c r="QB328" s="28"/>
      <c r="QC328" s="28"/>
      <c r="QD328" s="28"/>
      <c r="QE328" s="28"/>
      <c r="QF328" s="28"/>
      <c r="QG328" s="28"/>
      <c r="QH328" s="28"/>
      <c r="QI328" s="28"/>
      <c r="QJ328" s="28"/>
      <c r="QK328" s="28"/>
      <c r="QL328" s="28"/>
      <c r="QM328" s="28"/>
      <c r="QN328" s="28"/>
      <c r="QO328" s="28"/>
      <c r="QP328" s="28"/>
      <c r="QQ328" s="28"/>
      <c r="QR328" s="28"/>
      <c r="QS328" s="28"/>
      <c r="QT328" s="28"/>
      <c r="QU328" s="28"/>
      <c r="QV328" s="28"/>
      <c r="QW328" s="28"/>
      <c r="QX328" s="28"/>
      <c r="QY328" s="28"/>
      <c r="QZ328" s="28"/>
      <c r="RA328" s="28"/>
      <c r="RB328" s="28"/>
      <c r="RC328" s="28"/>
      <c r="RD328" s="28"/>
      <c r="RE328" s="28"/>
      <c r="RF328" s="28"/>
      <c r="RG328" s="28"/>
      <c r="RH328" s="28"/>
      <c r="RI328" s="28"/>
      <c r="RJ328" s="28"/>
      <c r="RK328" s="28"/>
      <c r="RL328" s="28"/>
      <c r="RM328" s="28"/>
      <c r="RN328" s="28"/>
      <c r="RO328" s="28"/>
      <c r="RP328" s="28"/>
      <c r="RQ328" s="28"/>
      <c r="RR328" s="28"/>
      <c r="RS328" s="28"/>
      <c r="RT328" s="28"/>
      <c r="RU328" s="28"/>
      <c r="RV328" s="28"/>
      <c r="RW328" s="28"/>
      <c r="RX328" s="28"/>
      <c r="RY328" s="28"/>
      <c r="RZ328" s="28"/>
      <c r="SA328" s="28"/>
      <c r="SB328" s="28"/>
      <c r="SC328" s="28"/>
      <c r="SD328" s="28"/>
      <c r="SE328" s="28"/>
      <c r="SF328" s="28"/>
      <c r="SG328" s="28"/>
      <c r="SH328" s="28"/>
      <c r="SI328" s="28"/>
      <c r="SJ328" s="28"/>
      <c r="SK328" s="28"/>
      <c r="SL328" s="28"/>
      <c r="SM328" s="28"/>
      <c r="SN328" s="28"/>
      <c r="SO328" s="28"/>
      <c r="SP328" s="28"/>
      <c r="SQ328" s="28"/>
      <c r="SR328" s="28"/>
      <c r="SS328" s="28"/>
      <c r="ST328" s="28"/>
      <c r="SU328" s="28"/>
      <c r="SV328" s="28"/>
      <c r="SW328" s="28"/>
      <c r="SX328" s="28"/>
      <c r="SY328" s="28"/>
      <c r="SZ328" s="28"/>
      <c r="TA328" s="28"/>
      <c r="TB328" s="28"/>
      <c r="TC328" s="28"/>
      <c r="TD328" s="28"/>
      <c r="TE328" s="28"/>
      <c r="TF328" s="28"/>
      <c r="TG328" s="28"/>
      <c r="TH328" s="28"/>
      <c r="TI328" s="28"/>
      <c r="TJ328" s="28"/>
      <c r="TK328" s="28"/>
      <c r="TL328" s="28"/>
      <c r="TM328" s="28"/>
      <c r="TN328" s="28"/>
      <c r="TO328" s="28"/>
      <c r="TP328" s="28"/>
      <c r="TQ328" s="28"/>
      <c r="TR328" s="28"/>
      <c r="TS328" s="28"/>
      <c r="TT328" s="28"/>
      <c r="TU328" s="28"/>
      <c r="TV328" s="28"/>
      <c r="TW328" s="28"/>
      <c r="TX328" s="28"/>
      <c r="TY328" s="28"/>
      <c r="TZ328" s="28"/>
      <c r="UA328" s="28"/>
      <c r="UB328" s="28"/>
      <c r="UC328" s="28"/>
      <c r="UD328" s="28"/>
      <c r="UE328" s="28"/>
      <c r="UF328" s="28"/>
      <c r="UG328" s="28"/>
      <c r="UH328" s="28"/>
      <c r="UI328" s="28"/>
      <c r="UJ328" s="28"/>
      <c r="UK328" s="28"/>
      <c r="UL328" s="28"/>
      <c r="UM328" s="28"/>
      <c r="UN328" s="28"/>
      <c r="UO328" s="28"/>
      <c r="UP328" s="28"/>
      <c r="UQ328" s="28"/>
      <c r="UR328" s="28"/>
      <c r="US328" s="28"/>
      <c r="UT328" s="28"/>
      <c r="UU328" s="28"/>
      <c r="UV328" s="28"/>
      <c r="UW328" s="28"/>
      <c r="UX328" s="28"/>
      <c r="UY328" s="28"/>
      <c r="UZ328" s="28"/>
      <c r="VA328" s="28"/>
      <c r="VB328" s="28"/>
      <c r="VC328" s="28"/>
      <c r="VD328" s="28"/>
      <c r="VE328" s="28"/>
      <c r="VF328" s="28"/>
      <c r="VG328" s="28"/>
      <c r="VH328" s="28"/>
      <c r="VI328" s="28"/>
      <c r="VJ328" s="28"/>
      <c r="VK328" s="28"/>
      <c r="VL328" s="28"/>
      <c r="VM328" s="28"/>
      <c r="VN328" s="28"/>
      <c r="VO328" s="28"/>
      <c r="VP328" s="28"/>
      <c r="VQ328" s="28"/>
      <c r="VR328" s="28"/>
      <c r="VS328" s="28"/>
      <c r="VT328" s="28"/>
      <c r="VU328" s="28"/>
      <c r="VV328" s="28"/>
      <c r="VW328" s="28"/>
      <c r="VX328" s="28"/>
      <c r="VY328" s="28"/>
      <c r="VZ328" s="28"/>
      <c r="WA328" s="28"/>
      <c r="WB328" s="28"/>
      <c r="WC328" s="28"/>
      <c r="WD328" s="28"/>
      <c r="WE328" s="28"/>
      <c r="WF328" s="28"/>
      <c r="WG328" s="28"/>
      <c r="WH328" s="28"/>
      <c r="WI328" s="28"/>
      <c r="WJ328" s="28"/>
      <c r="WK328" s="28"/>
      <c r="WL328" s="28"/>
      <c r="WM328" s="28"/>
      <c r="WN328" s="28"/>
      <c r="WO328" s="28"/>
      <c r="WP328" s="28"/>
      <c r="WQ328" s="28"/>
      <c r="WR328" s="28"/>
      <c r="WS328" s="28"/>
      <c r="WT328" s="28"/>
      <c r="WU328" s="28"/>
      <c r="WV328" s="28"/>
      <c r="WW328" s="28"/>
      <c r="WX328" s="28"/>
      <c r="WY328" s="28"/>
      <c r="WZ328" s="28"/>
      <c r="XA328" s="28"/>
      <c r="XB328" s="28"/>
      <c r="XC328" s="28"/>
      <c r="XD328" s="28"/>
      <c r="XE328" s="28"/>
      <c r="XF328" s="28"/>
      <c r="XG328" s="28"/>
      <c r="XH328" s="28"/>
      <c r="XI328" s="28"/>
      <c r="XJ328" s="28"/>
      <c r="XK328" s="28"/>
      <c r="XL328" s="28"/>
      <c r="XM328" s="28"/>
      <c r="XN328" s="28"/>
      <c r="XO328" s="28"/>
      <c r="XP328" s="28"/>
      <c r="XQ328" s="28"/>
      <c r="XR328" s="28"/>
      <c r="XS328" s="28"/>
      <c r="XT328" s="28"/>
      <c r="XU328" s="28"/>
      <c r="XV328" s="28"/>
      <c r="XW328" s="28"/>
      <c r="XX328" s="28"/>
      <c r="XY328" s="28"/>
      <c r="XZ328" s="28"/>
      <c r="YA328" s="28"/>
      <c r="YB328" s="28"/>
      <c r="YC328" s="28"/>
      <c r="YD328" s="28"/>
      <c r="YE328" s="28"/>
      <c r="YF328" s="28"/>
      <c r="YG328" s="28"/>
      <c r="YH328" s="28"/>
      <c r="YI328" s="28"/>
      <c r="YJ328" s="28"/>
      <c r="YK328" s="28"/>
      <c r="YL328" s="28"/>
      <c r="YM328" s="28"/>
      <c r="YN328" s="28"/>
      <c r="YO328" s="28"/>
      <c r="YP328" s="28"/>
      <c r="YQ328" s="28"/>
      <c r="YR328" s="28"/>
      <c r="YS328" s="28"/>
      <c r="YT328" s="28"/>
      <c r="YU328" s="28"/>
      <c r="YV328" s="28"/>
      <c r="YW328" s="28"/>
      <c r="YX328" s="28"/>
      <c r="YY328" s="28"/>
      <c r="YZ328" s="28"/>
      <c r="ZA328" s="28"/>
      <c r="ZB328" s="28"/>
      <c r="ZC328" s="28"/>
      <c r="ZD328" s="28"/>
      <c r="ZE328" s="28"/>
      <c r="ZF328" s="28"/>
      <c r="ZG328" s="28"/>
      <c r="ZH328" s="28"/>
      <c r="ZI328" s="28"/>
      <c r="ZJ328" s="28"/>
      <c r="ZK328" s="28"/>
      <c r="ZL328" s="28"/>
      <c r="ZM328" s="28"/>
      <c r="ZN328" s="28"/>
      <c r="ZO328" s="28"/>
      <c r="ZP328" s="28"/>
      <c r="ZQ328" s="28"/>
      <c r="ZR328" s="28"/>
      <c r="ZS328" s="28"/>
      <c r="ZT328" s="28"/>
      <c r="ZU328" s="28"/>
      <c r="ZV328" s="28"/>
      <c r="ZW328" s="28"/>
      <c r="ZX328" s="28"/>
      <c r="ZY328" s="28"/>
      <c r="ZZ328" s="28"/>
      <c r="AAA328" s="28"/>
      <c r="AAB328" s="28"/>
      <c r="AAC328" s="28"/>
      <c r="AAD328" s="28"/>
      <c r="AAE328" s="28"/>
      <c r="AAF328" s="28"/>
      <c r="AAG328" s="28"/>
      <c r="AAH328" s="28"/>
      <c r="AAI328" s="28"/>
      <c r="AAJ328" s="28"/>
      <c r="AAK328" s="28"/>
      <c r="AAL328" s="28"/>
      <c r="AAM328" s="28"/>
      <c r="AAN328" s="28"/>
      <c r="AAO328" s="28"/>
      <c r="AAP328" s="28"/>
      <c r="AAQ328" s="28"/>
      <c r="AAR328" s="28"/>
      <c r="AAS328" s="28"/>
      <c r="AAT328" s="28"/>
      <c r="AAU328" s="28"/>
      <c r="AAV328" s="28"/>
      <c r="AAW328" s="28"/>
      <c r="AAX328" s="28"/>
      <c r="AAY328" s="28"/>
      <c r="AAZ328" s="28"/>
      <c r="ABA328" s="28"/>
      <c r="ABB328" s="28"/>
      <c r="ABC328" s="28"/>
      <c r="ABD328" s="28"/>
      <c r="ABE328" s="28"/>
      <c r="ABF328" s="28"/>
      <c r="ABG328" s="28"/>
      <c r="ABH328" s="28"/>
      <c r="ABI328" s="28"/>
      <c r="ABJ328" s="28"/>
      <c r="ABK328" s="28"/>
      <c r="ABL328" s="28"/>
      <c r="ABM328" s="28"/>
      <c r="ABN328" s="28"/>
      <c r="ABO328" s="28"/>
      <c r="ABP328" s="28"/>
      <c r="ABQ328" s="28"/>
      <c r="ABR328" s="28"/>
      <c r="ABS328" s="28"/>
      <c r="ABT328" s="28"/>
      <c r="ABU328" s="28"/>
      <c r="ABV328" s="28"/>
      <c r="ABW328" s="28"/>
      <c r="ABX328" s="28"/>
      <c r="ABY328" s="28"/>
      <c r="ABZ328" s="28"/>
      <c r="ACA328" s="28"/>
      <c r="ACB328" s="28"/>
      <c r="ACC328" s="28"/>
      <c r="ACD328" s="28"/>
      <c r="ACE328" s="28"/>
      <c r="ACF328" s="28"/>
      <c r="ACG328" s="28"/>
      <c r="ACH328" s="28"/>
      <c r="ACI328" s="28"/>
      <c r="ACJ328" s="28"/>
      <c r="ACK328" s="28"/>
      <c r="ACL328" s="28"/>
      <c r="ACM328" s="28"/>
      <c r="ACN328" s="28"/>
      <c r="ACO328" s="28"/>
      <c r="ACP328" s="28"/>
      <c r="ACQ328" s="28"/>
      <c r="ACR328" s="28"/>
      <c r="ACS328" s="28"/>
      <c r="ACT328" s="28"/>
      <c r="ACU328" s="28"/>
      <c r="ACV328" s="28"/>
      <c r="ACW328" s="28"/>
      <c r="ACX328" s="28"/>
      <c r="ACY328" s="28"/>
      <c r="ACZ328" s="28"/>
      <c r="ADA328" s="28"/>
      <c r="ADB328" s="28"/>
      <c r="ADC328" s="28"/>
      <c r="ADD328" s="28"/>
      <c r="ADE328" s="28"/>
      <c r="ADF328" s="28"/>
      <c r="ADG328" s="28"/>
      <c r="ADH328" s="28"/>
      <c r="ADI328" s="28"/>
      <c r="ADJ328" s="28"/>
      <c r="ADK328" s="28"/>
      <c r="ADL328" s="28"/>
      <c r="ADM328" s="28"/>
      <c r="ADN328" s="28"/>
      <c r="ADO328" s="28"/>
      <c r="ADP328" s="28"/>
      <c r="ADQ328" s="28"/>
      <c r="ADR328" s="28"/>
      <c r="ADS328" s="28"/>
      <c r="ADT328" s="28"/>
      <c r="ADU328" s="28"/>
      <c r="ADV328" s="28"/>
      <c r="ADW328" s="28"/>
      <c r="ADX328" s="28"/>
      <c r="ADY328" s="28"/>
      <c r="ADZ328" s="28"/>
      <c r="AEA328" s="28"/>
      <c r="AEB328" s="28"/>
      <c r="AEC328" s="28"/>
      <c r="AED328" s="28"/>
      <c r="AEE328" s="28"/>
      <c r="AEF328" s="28"/>
      <c r="AEG328" s="28"/>
      <c r="AEH328" s="28"/>
      <c r="AEI328" s="28"/>
      <c r="AEJ328" s="28"/>
      <c r="AEK328" s="28"/>
      <c r="AEL328" s="28"/>
      <c r="AEM328" s="28"/>
      <c r="AEN328" s="28"/>
      <c r="AEO328" s="28"/>
      <c r="AEP328" s="28"/>
      <c r="AEQ328" s="28"/>
      <c r="AER328" s="28"/>
      <c r="AES328" s="28"/>
      <c r="AET328" s="28"/>
      <c r="AEU328" s="28"/>
      <c r="AEV328" s="28"/>
      <c r="AEW328" s="28"/>
      <c r="AEX328" s="28"/>
      <c r="AEY328" s="28"/>
      <c r="AEZ328" s="28"/>
      <c r="AFA328" s="28"/>
      <c r="AFB328" s="28"/>
      <c r="AFC328" s="28"/>
      <c r="AFD328" s="28"/>
      <c r="AFE328" s="28"/>
      <c r="AFF328" s="28"/>
      <c r="AFG328" s="28"/>
      <c r="AFH328" s="28"/>
      <c r="AFI328" s="28"/>
      <c r="AFJ328" s="28"/>
      <c r="AFK328" s="28"/>
      <c r="AFL328" s="28"/>
      <c r="AFM328" s="28"/>
      <c r="AFN328" s="28"/>
      <c r="AFO328" s="28"/>
    </row>
    <row r="329" spans="1:847" s="28" customFormat="1" ht="31.05" customHeight="1">
      <c r="A329" s="450"/>
      <c r="B329" s="35"/>
      <c r="C329" s="474" t="s">
        <v>360</v>
      </c>
      <c r="D329" s="350"/>
      <c r="E329" s="452" t="b">
        <v>0</v>
      </c>
      <c r="F329" s="453">
        <f t="shared" si="127"/>
        <v>0</v>
      </c>
      <c r="G329" s="453">
        <f t="shared" si="128"/>
        <v>0</v>
      </c>
      <c r="H329" s="354" t="s">
        <v>453</v>
      </c>
      <c r="I329" s="542">
        <v>100</v>
      </c>
      <c r="J329" s="455" t="s">
        <v>334</v>
      </c>
      <c r="K329" s="456">
        <f t="shared" si="123"/>
        <v>0</v>
      </c>
      <c r="L329" s="422" t="str">
        <f t="shared" si="124"/>
        <v/>
      </c>
      <c r="M329" s="316">
        <v>72.64</v>
      </c>
      <c r="N329" s="316" t="s">
        <v>138</v>
      </c>
      <c r="O329" s="316">
        <f>G329*0.01905*M329</f>
        <v>0</v>
      </c>
      <c r="P329" s="317" t="s">
        <v>147</v>
      </c>
      <c r="Q329" s="259">
        <v>74.02</v>
      </c>
      <c r="R329" s="259" t="s">
        <v>138</v>
      </c>
      <c r="S329" s="259">
        <f>G329*0.01905*Q329</f>
        <v>0</v>
      </c>
      <c r="T329" s="259" t="s">
        <v>379</v>
      </c>
      <c r="U329" s="259">
        <v>70.97</v>
      </c>
      <c r="V329" s="259" t="s">
        <v>138</v>
      </c>
      <c r="W329" s="259">
        <f>G329*0.01905*U329</f>
        <v>0</v>
      </c>
      <c r="X329" s="259" t="s">
        <v>380</v>
      </c>
      <c r="Y329" s="246">
        <f t="shared" si="125"/>
        <v>0</v>
      </c>
      <c r="Z329" s="246"/>
      <c r="AA329" s="246">
        <f t="shared" si="126"/>
        <v>0</v>
      </c>
    </row>
    <row r="330" spans="1:847" s="6" customFormat="1" ht="31.05" customHeight="1">
      <c r="A330" s="457"/>
      <c r="B330" s="44"/>
      <c r="C330" s="500" t="s">
        <v>351</v>
      </c>
      <c r="D330" s="349"/>
      <c r="E330" s="473" t="b">
        <v>0</v>
      </c>
      <c r="F330" s="461">
        <f t="shared" si="127"/>
        <v>0</v>
      </c>
      <c r="G330" s="461">
        <f t="shared" si="128"/>
        <v>0</v>
      </c>
      <c r="H330" s="44" t="s">
        <v>453</v>
      </c>
      <c r="I330" s="542">
        <v>100</v>
      </c>
      <c r="J330" s="502" t="s">
        <v>334</v>
      </c>
      <c r="K330" s="463">
        <f t="shared" si="123"/>
        <v>0</v>
      </c>
      <c r="L330" s="464" t="str">
        <f t="shared" si="124"/>
        <v/>
      </c>
      <c r="M330" s="337">
        <v>72.64</v>
      </c>
      <c r="N330" s="256" t="s">
        <v>138</v>
      </c>
      <c r="O330" s="256">
        <f>G330*0.01905*M330</f>
        <v>0</v>
      </c>
      <c r="P330" s="257" t="s">
        <v>147</v>
      </c>
      <c r="Q330" s="259">
        <v>74.02</v>
      </c>
      <c r="R330" s="259" t="s">
        <v>138</v>
      </c>
      <c r="S330" s="259">
        <f>G330*0.01905*Q330</f>
        <v>0</v>
      </c>
      <c r="T330" s="259" t="s">
        <v>379</v>
      </c>
      <c r="U330" s="259">
        <v>70.97</v>
      </c>
      <c r="V330" s="259" t="s">
        <v>138</v>
      </c>
      <c r="W330" s="259">
        <f>G330*0.01905*U330</f>
        <v>0</v>
      </c>
      <c r="X330" s="259" t="s">
        <v>380</v>
      </c>
      <c r="Y330" s="246">
        <f t="shared" si="125"/>
        <v>0</v>
      </c>
      <c r="Z330" s="256">
        <f>G330*0.01905*434*0.5*3.67</f>
        <v>0</v>
      </c>
      <c r="AA330" s="256">
        <f t="shared" si="126"/>
        <v>0</v>
      </c>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c r="DU330" s="28"/>
      <c r="DV330" s="28"/>
      <c r="DW330" s="28"/>
      <c r="DX330" s="28"/>
      <c r="DY330" s="28"/>
      <c r="DZ330" s="28"/>
      <c r="EA330" s="28"/>
      <c r="EB330" s="28"/>
      <c r="EC330" s="28"/>
      <c r="ED330" s="28"/>
      <c r="EE330" s="28"/>
      <c r="EF330" s="28"/>
      <c r="EG330" s="28"/>
      <c r="EH330" s="28"/>
      <c r="EI330" s="28"/>
      <c r="EJ330" s="28"/>
      <c r="EK330" s="28"/>
      <c r="EL330" s="28"/>
      <c r="EM330" s="28"/>
      <c r="EN330" s="28"/>
      <c r="EO330" s="28"/>
      <c r="EP330" s="28"/>
      <c r="EQ330" s="28"/>
      <c r="ER330" s="28"/>
      <c r="ES330" s="28"/>
      <c r="ET330" s="28"/>
      <c r="EU330" s="28"/>
      <c r="EV330" s="28"/>
      <c r="EW330" s="28"/>
      <c r="EX330" s="28"/>
      <c r="EY330" s="28"/>
      <c r="EZ330" s="28"/>
      <c r="FA330" s="28"/>
      <c r="FB330" s="28"/>
      <c r="FC330" s="28"/>
      <c r="FD330" s="28"/>
      <c r="FE330" s="28"/>
      <c r="FF330" s="28"/>
      <c r="FG330" s="28"/>
      <c r="FH330" s="28"/>
      <c r="FI330" s="28"/>
      <c r="FJ330" s="28"/>
      <c r="FK330" s="28"/>
      <c r="FL330" s="28"/>
      <c r="FM330" s="28"/>
      <c r="FN330" s="28"/>
      <c r="FO330" s="28"/>
      <c r="FP330" s="28"/>
      <c r="FQ330" s="28"/>
      <c r="FR330" s="28"/>
      <c r="FS330" s="28"/>
      <c r="FT330" s="28"/>
      <c r="FU330" s="28"/>
      <c r="FV330" s="28"/>
      <c r="FW330" s="28"/>
      <c r="FX330" s="28"/>
      <c r="FY330" s="28"/>
      <c r="FZ330" s="28"/>
      <c r="GA330" s="28"/>
      <c r="GB330" s="28"/>
      <c r="GC330" s="28"/>
      <c r="GD330" s="28"/>
      <c r="GE330" s="28"/>
      <c r="GF330" s="28"/>
      <c r="GG330" s="28"/>
      <c r="GH330" s="28"/>
      <c r="GI330" s="28"/>
      <c r="GJ330" s="28"/>
      <c r="GK330" s="28"/>
      <c r="GL330" s="28"/>
      <c r="GM330" s="28"/>
      <c r="GN330" s="28"/>
      <c r="GO330" s="28"/>
      <c r="GP330" s="28"/>
      <c r="GQ330" s="28"/>
      <c r="GR330" s="28"/>
      <c r="GS330" s="28"/>
      <c r="GT330" s="28"/>
      <c r="GU330" s="28"/>
      <c r="GV330" s="28"/>
      <c r="GW330" s="28"/>
      <c r="GX330" s="28"/>
      <c r="GY330" s="28"/>
      <c r="GZ330" s="28"/>
      <c r="HA330" s="28"/>
      <c r="HB330" s="28"/>
      <c r="HC330" s="28"/>
      <c r="HD330" s="28"/>
      <c r="HE330" s="28"/>
      <c r="HF330" s="28"/>
      <c r="HG330" s="28"/>
      <c r="HH330" s="28"/>
      <c r="HI330" s="28"/>
      <c r="HJ330" s="28"/>
      <c r="HK330" s="28"/>
      <c r="HL330" s="28"/>
      <c r="HM330" s="28"/>
      <c r="HN330" s="28"/>
      <c r="HO330" s="28"/>
      <c r="HP330" s="28"/>
      <c r="HQ330" s="28"/>
      <c r="HR330" s="28"/>
      <c r="HS330" s="28"/>
      <c r="HT330" s="28"/>
      <c r="HU330" s="28"/>
      <c r="HV330" s="28"/>
      <c r="HW330" s="28"/>
      <c r="HX330" s="28"/>
      <c r="HY330" s="28"/>
      <c r="HZ330" s="28"/>
      <c r="IA330" s="28"/>
      <c r="IB330" s="28"/>
      <c r="IC330" s="28"/>
      <c r="ID330" s="28"/>
      <c r="IE330" s="28"/>
      <c r="IF330" s="28"/>
      <c r="IG330" s="28"/>
      <c r="IH330" s="28"/>
      <c r="II330" s="28"/>
      <c r="IJ330" s="28"/>
      <c r="IK330" s="28"/>
      <c r="IL330" s="28"/>
      <c r="IM330" s="28"/>
      <c r="IN330" s="28"/>
      <c r="IO330" s="28"/>
      <c r="IP330" s="28"/>
      <c r="IQ330" s="28"/>
      <c r="IR330" s="28"/>
      <c r="IS330" s="28"/>
      <c r="IT330" s="28"/>
      <c r="IU330" s="28"/>
      <c r="IV330" s="28"/>
      <c r="IW330" s="28"/>
      <c r="IX330" s="28"/>
      <c r="IY330" s="28"/>
      <c r="IZ330" s="28"/>
      <c r="JA330" s="28"/>
      <c r="JB330" s="28"/>
      <c r="JC330" s="28"/>
      <c r="JD330" s="28"/>
      <c r="JE330" s="28"/>
      <c r="JF330" s="28"/>
      <c r="JG330" s="28"/>
      <c r="JH330" s="28"/>
      <c r="JI330" s="28"/>
      <c r="JJ330" s="28"/>
      <c r="JK330" s="28"/>
      <c r="JL330" s="28"/>
      <c r="JM330" s="28"/>
      <c r="JN330" s="28"/>
      <c r="JO330" s="28"/>
      <c r="JP330" s="28"/>
      <c r="JQ330" s="28"/>
      <c r="JR330" s="28"/>
      <c r="JS330" s="28"/>
      <c r="JT330" s="28"/>
      <c r="JU330" s="28"/>
      <c r="JV330" s="28"/>
      <c r="JW330" s="28"/>
      <c r="JX330" s="28"/>
      <c r="JY330" s="28"/>
      <c r="JZ330" s="28"/>
      <c r="KA330" s="28"/>
      <c r="KB330" s="28"/>
      <c r="KC330" s="28"/>
      <c r="KD330" s="28"/>
      <c r="KE330" s="28"/>
      <c r="KF330" s="28"/>
      <c r="KG330" s="28"/>
      <c r="KH330" s="28"/>
      <c r="KI330" s="28"/>
      <c r="KJ330" s="28"/>
      <c r="KK330" s="28"/>
      <c r="KL330" s="28"/>
      <c r="KM330" s="28"/>
      <c r="KN330" s="28"/>
      <c r="KO330" s="28"/>
      <c r="KP330" s="28"/>
      <c r="KQ330" s="28"/>
      <c r="KR330" s="28"/>
      <c r="KS330" s="28"/>
      <c r="KT330" s="28"/>
      <c r="KU330" s="28"/>
      <c r="KV330" s="28"/>
      <c r="KW330" s="28"/>
      <c r="KX330" s="28"/>
      <c r="KY330" s="28"/>
      <c r="KZ330" s="28"/>
      <c r="LA330" s="28"/>
      <c r="LB330" s="28"/>
      <c r="LC330" s="28"/>
      <c r="LD330" s="28"/>
      <c r="LE330" s="28"/>
      <c r="LF330" s="28"/>
      <c r="LG330" s="28"/>
      <c r="LH330" s="28"/>
      <c r="LI330" s="28"/>
      <c r="LJ330" s="28"/>
      <c r="LK330" s="28"/>
      <c r="LL330" s="28"/>
      <c r="LM330" s="28"/>
      <c r="LN330" s="28"/>
      <c r="LO330" s="28"/>
      <c r="LP330" s="28"/>
      <c r="LQ330" s="28"/>
      <c r="LR330" s="28"/>
      <c r="LS330" s="28"/>
      <c r="LT330" s="28"/>
      <c r="LU330" s="28"/>
      <c r="LV330" s="28"/>
      <c r="LW330" s="28"/>
      <c r="LX330" s="28"/>
      <c r="LY330" s="28"/>
      <c r="LZ330" s="28"/>
      <c r="MA330" s="28"/>
      <c r="MB330" s="28"/>
      <c r="MC330" s="28"/>
      <c r="MD330" s="28"/>
      <c r="ME330" s="28"/>
      <c r="MF330" s="28"/>
      <c r="MG330" s="28"/>
      <c r="MH330" s="28"/>
      <c r="MI330" s="28"/>
      <c r="MJ330" s="28"/>
      <c r="MK330" s="28"/>
      <c r="ML330" s="28"/>
      <c r="MM330" s="28"/>
      <c r="MN330" s="28"/>
      <c r="MO330" s="28"/>
      <c r="MP330" s="28"/>
      <c r="MQ330" s="28"/>
      <c r="MR330" s="28"/>
      <c r="MS330" s="28"/>
      <c r="MT330" s="28"/>
      <c r="MU330" s="28"/>
      <c r="MV330" s="28"/>
      <c r="MW330" s="28"/>
      <c r="MX330" s="28"/>
      <c r="MY330" s="28"/>
      <c r="MZ330" s="28"/>
      <c r="NA330" s="28"/>
      <c r="NB330" s="28"/>
      <c r="NC330" s="28"/>
      <c r="ND330" s="28"/>
      <c r="NE330" s="28"/>
      <c r="NF330" s="28"/>
      <c r="NG330" s="28"/>
      <c r="NH330" s="28"/>
      <c r="NI330" s="28"/>
      <c r="NJ330" s="28"/>
      <c r="NK330" s="28"/>
      <c r="NL330" s="28"/>
      <c r="NM330" s="28"/>
      <c r="NN330" s="28"/>
      <c r="NO330" s="28"/>
      <c r="NP330" s="28"/>
      <c r="NQ330" s="28"/>
      <c r="NR330" s="28"/>
      <c r="NS330" s="28"/>
      <c r="NT330" s="28"/>
      <c r="NU330" s="28"/>
      <c r="NV330" s="28"/>
      <c r="NW330" s="28"/>
      <c r="NX330" s="28"/>
      <c r="NY330" s="28"/>
      <c r="NZ330" s="28"/>
      <c r="OA330" s="28"/>
      <c r="OB330" s="28"/>
      <c r="OC330" s="28"/>
      <c r="OD330" s="28"/>
      <c r="OE330" s="28"/>
      <c r="OF330" s="28"/>
      <c r="OG330" s="28"/>
      <c r="OH330" s="28"/>
      <c r="OI330" s="28"/>
      <c r="OJ330" s="28"/>
      <c r="OK330" s="28"/>
      <c r="OL330" s="28"/>
      <c r="OM330" s="28"/>
      <c r="ON330" s="28"/>
      <c r="OO330" s="28"/>
      <c r="OP330" s="28"/>
      <c r="OQ330" s="28"/>
      <c r="OR330" s="28"/>
      <c r="OS330" s="28"/>
      <c r="OT330" s="28"/>
      <c r="OU330" s="28"/>
      <c r="OV330" s="28"/>
      <c r="OW330" s="28"/>
      <c r="OX330" s="28"/>
      <c r="OY330" s="28"/>
      <c r="OZ330" s="28"/>
      <c r="PA330" s="28"/>
      <c r="PB330" s="28"/>
      <c r="PC330" s="28"/>
      <c r="PD330" s="28"/>
      <c r="PE330" s="28"/>
      <c r="PF330" s="28"/>
      <c r="PG330" s="28"/>
      <c r="PH330" s="28"/>
      <c r="PI330" s="28"/>
      <c r="PJ330" s="28"/>
      <c r="PK330" s="28"/>
      <c r="PL330" s="28"/>
      <c r="PM330" s="28"/>
      <c r="PN330" s="28"/>
      <c r="PO330" s="28"/>
      <c r="PP330" s="28"/>
      <c r="PQ330" s="28"/>
      <c r="PR330" s="28"/>
      <c r="PS330" s="28"/>
      <c r="PT330" s="28"/>
      <c r="PU330" s="28"/>
      <c r="PV330" s="28"/>
      <c r="PW330" s="28"/>
      <c r="PX330" s="28"/>
      <c r="PY330" s="28"/>
      <c r="PZ330" s="28"/>
      <c r="QA330" s="28"/>
      <c r="QB330" s="28"/>
      <c r="QC330" s="28"/>
      <c r="QD330" s="28"/>
      <c r="QE330" s="28"/>
      <c r="QF330" s="28"/>
      <c r="QG330" s="28"/>
      <c r="QH330" s="28"/>
      <c r="QI330" s="28"/>
      <c r="QJ330" s="28"/>
      <c r="QK330" s="28"/>
      <c r="QL330" s="28"/>
      <c r="QM330" s="28"/>
      <c r="QN330" s="28"/>
      <c r="QO330" s="28"/>
      <c r="QP330" s="28"/>
      <c r="QQ330" s="28"/>
      <c r="QR330" s="28"/>
      <c r="QS330" s="28"/>
      <c r="QT330" s="28"/>
      <c r="QU330" s="28"/>
      <c r="QV330" s="28"/>
      <c r="QW330" s="28"/>
      <c r="QX330" s="28"/>
      <c r="QY330" s="28"/>
      <c r="QZ330" s="28"/>
      <c r="RA330" s="28"/>
      <c r="RB330" s="28"/>
      <c r="RC330" s="28"/>
      <c r="RD330" s="28"/>
      <c r="RE330" s="28"/>
      <c r="RF330" s="28"/>
      <c r="RG330" s="28"/>
      <c r="RH330" s="28"/>
      <c r="RI330" s="28"/>
      <c r="RJ330" s="28"/>
      <c r="RK330" s="28"/>
      <c r="RL330" s="28"/>
      <c r="RM330" s="28"/>
      <c r="RN330" s="28"/>
      <c r="RO330" s="28"/>
      <c r="RP330" s="28"/>
      <c r="RQ330" s="28"/>
      <c r="RR330" s="28"/>
      <c r="RS330" s="28"/>
      <c r="RT330" s="28"/>
      <c r="RU330" s="28"/>
      <c r="RV330" s="28"/>
      <c r="RW330" s="28"/>
      <c r="RX330" s="28"/>
      <c r="RY330" s="28"/>
      <c r="RZ330" s="28"/>
      <c r="SA330" s="28"/>
      <c r="SB330" s="28"/>
      <c r="SC330" s="28"/>
      <c r="SD330" s="28"/>
      <c r="SE330" s="28"/>
      <c r="SF330" s="28"/>
      <c r="SG330" s="28"/>
      <c r="SH330" s="28"/>
      <c r="SI330" s="28"/>
      <c r="SJ330" s="28"/>
      <c r="SK330" s="28"/>
      <c r="SL330" s="28"/>
      <c r="SM330" s="28"/>
      <c r="SN330" s="28"/>
      <c r="SO330" s="28"/>
      <c r="SP330" s="28"/>
      <c r="SQ330" s="28"/>
      <c r="SR330" s="28"/>
      <c r="SS330" s="28"/>
      <c r="ST330" s="28"/>
      <c r="SU330" s="28"/>
      <c r="SV330" s="28"/>
      <c r="SW330" s="28"/>
      <c r="SX330" s="28"/>
      <c r="SY330" s="28"/>
      <c r="SZ330" s="28"/>
      <c r="TA330" s="28"/>
      <c r="TB330" s="28"/>
      <c r="TC330" s="28"/>
      <c r="TD330" s="28"/>
      <c r="TE330" s="28"/>
      <c r="TF330" s="28"/>
      <c r="TG330" s="28"/>
      <c r="TH330" s="28"/>
      <c r="TI330" s="28"/>
      <c r="TJ330" s="28"/>
      <c r="TK330" s="28"/>
      <c r="TL330" s="28"/>
      <c r="TM330" s="28"/>
      <c r="TN330" s="28"/>
      <c r="TO330" s="28"/>
      <c r="TP330" s="28"/>
      <c r="TQ330" s="28"/>
      <c r="TR330" s="28"/>
      <c r="TS330" s="28"/>
      <c r="TT330" s="28"/>
      <c r="TU330" s="28"/>
      <c r="TV330" s="28"/>
      <c r="TW330" s="28"/>
      <c r="TX330" s="28"/>
      <c r="TY330" s="28"/>
      <c r="TZ330" s="28"/>
      <c r="UA330" s="28"/>
      <c r="UB330" s="28"/>
      <c r="UC330" s="28"/>
      <c r="UD330" s="28"/>
      <c r="UE330" s="28"/>
      <c r="UF330" s="28"/>
      <c r="UG330" s="28"/>
      <c r="UH330" s="28"/>
      <c r="UI330" s="28"/>
      <c r="UJ330" s="28"/>
      <c r="UK330" s="28"/>
      <c r="UL330" s="28"/>
      <c r="UM330" s="28"/>
      <c r="UN330" s="28"/>
      <c r="UO330" s="28"/>
      <c r="UP330" s="28"/>
      <c r="UQ330" s="28"/>
      <c r="UR330" s="28"/>
      <c r="US330" s="28"/>
      <c r="UT330" s="28"/>
      <c r="UU330" s="28"/>
      <c r="UV330" s="28"/>
      <c r="UW330" s="28"/>
      <c r="UX330" s="28"/>
      <c r="UY330" s="28"/>
      <c r="UZ330" s="28"/>
      <c r="VA330" s="28"/>
      <c r="VB330" s="28"/>
      <c r="VC330" s="28"/>
      <c r="VD330" s="28"/>
      <c r="VE330" s="28"/>
      <c r="VF330" s="28"/>
      <c r="VG330" s="28"/>
      <c r="VH330" s="28"/>
      <c r="VI330" s="28"/>
      <c r="VJ330" s="28"/>
      <c r="VK330" s="28"/>
      <c r="VL330" s="28"/>
      <c r="VM330" s="28"/>
      <c r="VN330" s="28"/>
      <c r="VO330" s="28"/>
      <c r="VP330" s="28"/>
      <c r="VQ330" s="28"/>
      <c r="VR330" s="28"/>
      <c r="VS330" s="28"/>
      <c r="VT330" s="28"/>
      <c r="VU330" s="28"/>
      <c r="VV330" s="28"/>
      <c r="VW330" s="28"/>
      <c r="VX330" s="28"/>
      <c r="VY330" s="28"/>
      <c r="VZ330" s="28"/>
      <c r="WA330" s="28"/>
      <c r="WB330" s="28"/>
      <c r="WC330" s="28"/>
      <c r="WD330" s="28"/>
      <c r="WE330" s="28"/>
      <c r="WF330" s="28"/>
      <c r="WG330" s="28"/>
      <c r="WH330" s="28"/>
      <c r="WI330" s="28"/>
      <c r="WJ330" s="28"/>
      <c r="WK330" s="28"/>
      <c r="WL330" s="28"/>
      <c r="WM330" s="28"/>
      <c r="WN330" s="28"/>
      <c r="WO330" s="28"/>
      <c r="WP330" s="28"/>
      <c r="WQ330" s="28"/>
      <c r="WR330" s="28"/>
      <c r="WS330" s="28"/>
      <c r="WT330" s="28"/>
      <c r="WU330" s="28"/>
      <c r="WV330" s="28"/>
      <c r="WW330" s="28"/>
      <c r="WX330" s="28"/>
      <c r="WY330" s="28"/>
      <c r="WZ330" s="28"/>
      <c r="XA330" s="28"/>
      <c r="XB330" s="28"/>
      <c r="XC330" s="28"/>
      <c r="XD330" s="28"/>
      <c r="XE330" s="28"/>
      <c r="XF330" s="28"/>
      <c r="XG330" s="28"/>
      <c r="XH330" s="28"/>
      <c r="XI330" s="28"/>
      <c r="XJ330" s="28"/>
      <c r="XK330" s="28"/>
      <c r="XL330" s="28"/>
      <c r="XM330" s="28"/>
      <c r="XN330" s="28"/>
      <c r="XO330" s="28"/>
      <c r="XP330" s="28"/>
      <c r="XQ330" s="28"/>
      <c r="XR330" s="28"/>
      <c r="XS330" s="28"/>
      <c r="XT330" s="28"/>
      <c r="XU330" s="28"/>
      <c r="XV330" s="28"/>
      <c r="XW330" s="28"/>
      <c r="XX330" s="28"/>
      <c r="XY330" s="28"/>
      <c r="XZ330" s="28"/>
      <c r="YA330" s="28"/>
      <c r="YB330" s="28"/>
      <c r="YC330" s="28"/>
      <c r="YD330" s="28"/>
      <c r="YE330" s="28"/>
      <c r="YF330" s="28"/>
      <c r="YG330" s="28"/>
      <c r="YH330" s="28"/>
      <c r="YI330" s="28"/>
      <c r="YJ330" s="28"/>
      <c r="YK330" s="28"/>
      <c r="YL330" s="28"/>
      <c r="YM330" s="28"/>
      <c r="YN330" s="28"/>
      <c r="YO330" s="28"/>
      <c r="YP330" s="28"/>
      <c r="YQ330" s="28"/>
      <c r="YR330" s="28"/>
      <c r="YS330" s="28"/>
      <c r="YT330" s="28"/>
      <c r="YU330" s="28"/>
      <c r="YV330" s="28"/>
      <c r="YW330" s="28"/>
      <c r="YX330" s="28"/>
      <c r="YY330" s="28"/>
      <c r="YZ330" s="28"/>
      <c r="ZA330" s="28"/>
      <c r="ZB330" s="28"/>
      <c r="ZC330" s="28"/>
      <c r="ZD330" s="28"/>
      <c r="ZE330" s="28"/>
      <c r="ZF330" s="28"/>
      <c r="ZG330" s="28"/>
      <c r="ZH330" s="28"/>
      <c r="ZI330" s="28"/>
      <c r="ZJ330" s="28"/>
      <c r="ZK330" s="28"/>
      <c r="ZL330" s="28"/>
      <c r="ZM330" s="28"/>
      <c r="ZN330" s="28"/>
      <c r="ZO330" s="28"/>
      <c r="ZP330" s="28"/>
      <c r="ZQ330" s="28"/>
      <c r="ZR330" s="28"/>
      <c r="ZS330" s="28"/>
      <c r="ZT330" s="28"/>
      <c r="ZU330" s="28"/>
      <c r="ZV330" s="28"/>
      <c r="ZW330" s="28"/>
      <c r="ZX330" s="28"/>
      <c r="ZY330" s="28"/>
      <c r="ZZ330" s="28"/>
      <c r="AAA330" s="28"/>
      <c r="AAB330" s="28"/>
      <c r="AAC330" s="28"/>
      <c r="AAD330" s="28"/>
      <c r="AAE330" s="28"/>
      <c r="AAF330" s="28"/>
      <c r="AAG330" s="28"/>
      <c r="AAH330" s="28"/>
      <c r="AAI330" s="28"/>
      <c r="AAJ330" s="28"/>
      <c r="AAK330" s="28"/>
      <c r="AAL330" s="28"/>
      <c r="AAM330" s="28"/>
      <c r="AAN330" s="28"/>
      <c r="AAO330" s="28"/>
      <c r="AAP330" s="28"/>
      <c r="AAQ330" s="28"/>
      <c r="AAR330" s="28"/>
      <c r="AAS330" s="28"/>
      <c r="AAT330" s="28"/>
      <c r="AAU330" s="28"/>
      <c r="AAV330" s="28"/>
      <c r="AAW330" s="28"/>
      <c r="AAX330" s="28"/>
      <c r="AAY330" s="28"/>
      <c r="AAZ330" s="28"/>
      <c r="ABA330" s="28"/>
      <c r="ABB330" s="28"/>
      <c r="ABC330" s="28"/>
      <c r="ABD330" s="28"/>
      <c r="ABE330" s="28"/>
      <c r="ABF330" s="28"/>
      <c r="ABG330" s="28"/>
      <c r="ABH330" s="28"/>
      <c r="ABI330" s="28"/>
      <c r="ABJ330" s="28"/>
      <c r="ABK330" s="28"/>
      <c r="ABL330" s="28"/>
      <c r="ABM330" s="28"/>
      <c r="ABN330" s="28"/>
      <c r="ABO330" s="28"/>
      <c r="ABP330" s="28"/>
      <c r="ABQ330" s="28"/>
      <c r="ABR330" s="28"/>
      <c r="ABS330" s="28"/>
      <c r="ABT330" s="28"/>
      <c r="ABU330" s="28"/>
      <c r="ABV330" s="28"/>
      <c r="ABW330" s="28"/>
      <c r="ABX330" s="28"/>
      <c r="ABY330" s="28"/>
      <c r="ABZ330" s="28"/>
      <c r="ACA330" s="28"/>
      <c r="ACB330" s="28"/>
      <c r="ACC330" s="28"/>
      <c r="ACD330" s="28"/>
      <c r="ACE330" s="28"/>
      <c r="ACF330" s="28"/>
      <c r="ACG330" s="28"/>
      <c r="ACH330" s="28"/>
      <c r="ACI330" s="28"/>
      <c r="ACJ330" s="28"/>
      <c r="ACK330" s="28"/>
      <c r="ACL330" s="28"/>
      <c r="ACM330" s="28"/>
      <c r="ACN330" s="28"/>
      <c r="ACO330" s="28"/>
      <c r="ACP330" s="28"/>
      <c r="ACQ330" s="28"/>
      <c r="ACR330" s="28"/>
      <c r="ACS330" s="28"/>
      <c r="ACT330" s="28"/>
      <c r="ACU330" s="28"/>
      <c r="ACV330" s="28"/>
      <c r="ACW330" s="28"/>
      <c r="ACX330" s="28"/>
      <c r="ACY330" s="28"/>
      <c r="ACZ330" s="28"/>
      <c r="ADA330" s="28"/>
      <c r="ADB330" s="28"/>
      <c r="ADC330" s="28"/>
      <c r="ADD330" s="28"/>
      <c r="ADE330" s="28"/>
      <c r="ADF330" s="28"/>
      <c r="ADG330" s="28"/>
      <c r="ADH330" s="28"/>
      <c r="ADI330" s="28"/>
      <c r="ADJ330" s="28"/>
      <c r="ADK330" s="28"/>
      <c r="ADL330" s="28"/>
      <c r="ADM330" s="28"/>
      <c r="ADN330" s="28"/>
      <c r="ADO330" s="28"/>
      <c r="ADP330" s="28"/>
      <c r="ADQ330" s="28"/>
      <c r="ADR330" s="28"/>
      <c r="ADS330" s="28"/>
      <c r="ADT330" s="28"/>
      <c r="ADU330" s="28"/>
      <c r="ADV330" s="28"/>
      <c r="ADW330" s="28"/>
      <c r="ADX330" s="28"/>
      <c r="ADY330" s="28"/>
      <c r="ADZ330" s="28"/>
      <c r="AEA330" s="28"/>
      <c r="AEB330" s="28"/>
      <c r="AEC330" s="28"/>
      <c r="AED330" s="28"/>
      <c r="AEE330" s="28"/>
      <c r="AEF330" s="28"/>
      <c r="AEG330" s="28"/>
      <c r="AEH330" s="28"/>
      <c r="AEI330" s="28"/>
      <c r="AEJ330" s="28"/>
      <c r="AEK330" s="28"/>
      <c r="AEL330" s="28"/>
      <c r="AEM330" s="28"/>
      <c r="AEN330" s="28"/>
      <c r="AEO330" s="28"/>
      <c r="AEP330" s="28"/>
      <c r="AEQ330" s="28"/>
      <c r="AER330" s="28"/>
      <c r="AES330" s="28"/>
      <c r="AET330" s="28"/>
      <c r="AEU330" s="28"/>
      <c r="AEV330" s="28"/>
      <c r="AEW330" s="28"/>
      <c r="AEX330" s="28"/>
      <c r="AEY330" s="28"/>
      <c r="AEZ330" s="28"/>
      <c r="AFA330" s="28"/>
      <c r="AFB330" s="28"/>
      <c r="AFC330" s="28"/>
      <c r="AFD330" s="28"/>
      <c r="AFE330" s="28"/>
      <c r="AFF330" s="28"/>
      <c r="AFG330" s="28"/>
      <c r="AFH330" s="28"/>
      <c r="AFI330" s="28"/>
      <c r="AFJ330" s="28"/>
      <c r="AFK330" s="28"/>
      <c r="AFL330" s="28"/>
      <c r="AFM330" s="28"/>
      <c r="AFN330" s="28"/>
      <c r="AFO330" s="28"/>
    </row>
    <row r="331" spans="1:847" s="28" customFormat="1" ht="31.05" customHeight="1">
      <c r="A331" s="450"/>
      <c r="B331" s="35"/>
      <c r="C331" s="526"/>
      <c r="D331" s="35"/>
      <c r="E331" s="477"/>
      <c r="F331" s="477"/>
      <c r="G331" s="453"/>
      <c r="H331" s="35"/>
      <c r="I331" s="478"/>
      <c r="J331" s="543"/>
      <c r="K331" s="456"/>
      <c r="L331" s="422"/>
      <c r="M331" s="306"/>
      <c r="N331" s="306"/>
      <c r="O331" s="306"/>
      <c r="P331" s="318"/>
      <c r="Q331" s="306"/>
      <c r="R331" s="306"/>
      <c r="S331" s="306"/>
      <c r="T331" s="306"/>
      <c r="U331" s="306"/>
      <c r="V331" s="306"/>
      <c r="W331" s="306"/>
      <c r="X331" s="306"/>
      <c r="Y331" s="306"/>
      <c r="Z331" s="306"/>
      <c r="AA331" s="306"/>
    </row>
    <row r="332" spans="1:847" ht="31.05" customHeight="1">
      <c r="A332" s="446"/>
      <c r="B332" s="447" t="s">
        <v>452</v>
      </c>
      <c r="C332" s="40"/>
      <c r="D332" s="40"/>
      <c r="E332" s="40"/>
      <c r="F332" s="40"/>
      <c r="G332" s="40"/>
      <c r="H332" s="40"/>
      <c r="I332" s="40"/>
      <c r="J332" s="40"/>
      <c r="K332" s="40"/>
      <c r="L332" s="449"/>
    </row>
    <row r="333" spans="1:847" s="6" customFormat="1" ht="31.05" customHeight="1">
      <c r="A333" s="457"/>
      <c r="B333" s="44"/>
      <c r="C333" s="458" t="s">
        <v>96</v>
      </c>
      <c r="D333" s="349"/>
      <c r="E333" s="473" t="b">
        <v>0</v>
      </c>
      <c r="F333" s="461">
        <f>$I$21*$I333/100</f>
        <v>0</v>
      </c>
      <c r="G333" s="461">
        <f>$G$21*$I333/100</f>
        <v>0</v>
      </c>
      <c r="H333" s="44" t="s">
        <v>453</v>
      </c>
      <c r="I333" s="542">
        <v>100</v>
      </c>
      <c r="J333" s="462" t="s">
        <v>334</v>
      </c>
      <c r="K333" s="463">
        <f t="shared" ref="K333:K341" si="129">$AA333</f>
        <v>0</v>
      </c>
      <c r="L333" s="464" t="str">
        <f t="shared" ref="L333:L341" si="130">IF($E333,K333,"")</f>
        <v/>
      </c>
      <c r="M333" s="337">
        <v>2.69</v>
      </c>
      <c r="N333" s="257" t="s">
        <v>163</v>
      </c>
      <c r="O333" s="256">
        <f>G333*M333</f>
        <v>0</v>
      </c>
      <c r="P333" s="258" t="s">
        <v>162</v>
      </c>
      <c r="Q333" s="256"/>
      <c r="R333" s="256"/>
      <c r="S333" s="256"/>
      <c r="T333" s="256"/>
      <c r="U333" s="256"/>
      <c r="V333" s="256"/>
      <c r="W333" s="256"/>
      <c r="X333" s="256"/>
      <c r="Y333" s="246">
        <f t="shared" ref="Y333:Y341" si="131">AVERAGE(O333,S333,W333)</f>
        <v>0</v>
      </c>
      <c r="Z333" s="256"/>
      <c r="AA333" s="256">
        <f t="shared" ref="AA333:AA341" si="132">Y333-Z333</f>
        <v>0</v>
      </c>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c r="CY333" s="28"/>
      <c r="CZ333" s="28"/>
      <c r="DA333" s="28"/>
      <c r="DB333" s="28"/>
      <c r="DC333" s="28"/>
      <c r="DD333" s="28"/>
      <c r="DE333" s="28"/>
      <c r="DF333" s="28"/>
      <c r="DG333" s="28"/>
      <c r="DH333" s="28"/>
      <c r="DI333" s="28"/>
      <c r="DJ333" s="28"/>
      <c r="DK333" s="28"/>
      <c r="DL333" s="28"/>
      <c r="DM333" s="28"/>
      <c r="DN333" s="28"/>
      <c r="DO333" s="28"/>
      <c r="DP333" s="28"/>
      <c r="DQ333" s="28"/>
      <c r="DR333" s="28"/>
      <c r="DS333" s="28"/>
      <c r="DT333" s="28"/>
      <c r="DU333" s="28"/>
      <c r="DV333" s="28"/>
      <c r="DW333" s="28"/>
      <c r="DX333" s="28"/>
      <c r="DY333" s="28"/>
      <c r="DZ333" s="28"/>
      <c r="EA333" s="28"/>
      <c r="EB333" s="28"/>
      <c r="EC333" s="28"/>
      <c r="ED333" s="28"/>
      <c r="EE333" s="28"/>
      <c r="EF333" s="28"/>
      <c r="EG333" s="28"/>
      <c r="EH333" s="28"/>
      <c r="EI333" s="28"/>
      <c r="EJ333" s="28"/>
      <c r="EK333" s="28"/>
      <c r="EL333" s="28"/>
      <c r="EM333" s="28"/>
      <c r="EN333" s="28"/>
      <c r="EO333" s="28"/>
      <c r="EP333" s="28"/>
      <c r="EQ333" s="28"/>
      <c r="ER333" s="28"/>
      <c r="ES333" s="28"/>
      <c r="ET333" s="28"/>
      <c r="EU333" s="28"/>
      <c r="EV333" s="28"/>
      <c r="EW333" s="28"/>
      <c r="EX333" s="28"/>
      <c r="EY333" s="28"/>
      <c r="EZ333" s="28"/>
      <c r="FA333" s="28"/>
      <c r="FB333" s="28"/>
      <c r="FC333" s="28"/>
      <c r="FD333" s="28"/>
      <c r="FE333" s="28"/>
      <c r="FF333" s="28"/>
      <c r="FG333" s="28"/>
      <c r="FH333" s="28"/>
      <c r="FI333" s="28"/>
      <c r="FJ333" s="28"/>
      <c r="FK333" s="28"/>
      <c r="FL333" s="28"/>
      <c r="FM333" s="28"/>
      <c r="FN333" s="28"/>
      <c r="FO333" s="28"/>
      <c r="FP333" s="28"/>
      <c r="FQ333" s="28"/>
      <c r="FR333" s="28"/>
      <c r="FS333" s="28"/>
      <c r="FT333" s="28"/>
      <c r="FU333" s="28"/>
      <c r="FV333" s="28"/>
      <c r="FW333" s="28"/>
      <c r="FX333" s="28"/>
      <c r="FY333" s="28"/>
      <c r="FZ333" s="28"/>
      <c r="GA333" s="28"/>
      <c r="GB333" s="28"/>
      <c r="GC333" s="28"/>
      <c r="GD333" s="28"/>
      <c r="GE333" s="28"/>
      <c r="GF333" s="28"/>
      <c r="GG333" s="28"/>
      <c r="GH333" s="28"/>
      <c r="GI333" s="28"/>
      <c r="GJ333" s="28"/>
      <c r="GK333" s="28"/>
      <c r="GL333" s="28"/>
      <c r="GM333" s="28"/>
      <c r="GN333" s="28"/>
      <c r="GO333" s="28"/>
      <c r="GP333" s="28"/>
      <c r="GQ333" s="28"/>
      <c r="GR333" s="28"/>
      <c r="GS333" s="28"/>
      <c r="GT333" s="28"/>
      <c r="GU333" s="28"/>
      <c r="GV333" s="28"/>
      <c r="GW333" s="28"/>
      <c r="GX333" s="28"/>
      <c r="GY333" s="28"/>
      <c r="GZ333" s="28"/>
      <c r="HA333" s="28"/>
      <c r="HB333" s="28"/>
      <c r="HC333" s="28"/>
      <c r="HD333" s="28"/>
      <c r="HE333" s="28"/>
      <c r="HF333" s="28"/>
      <c r="HG333" s="28"/>
      <c r="HH333" s="28"/>
      <c r="HI333" s="28"/>
      <c r="HJ333" s="28"/>
      <c r="HK333" s="28"/>
      <c r="HL333" s="28"/>
      <c r="HM333" s="28"/>
      <c r="HN333" s="28"/>
      <c r="HO333" s="28"/>
      <c r="HP333" s="28"/>
      <c r="HQ333" s="28"/>
      <c r="HR333" s="28"/>
      <c r="HS333" s="28"/>
      <c r="HT333" s="28"/>
      <c r="HU333" s="28"/>
      <c r="HV333" s="28"/>
      <c r="HW333" s="28"/>
      <c r="HX333" s="28"/>
      <c r="HY333" s="28"/>
      <c r="HZ333" s="28"/>
      <c r="IA333" s="28"/>
      <c r="IB333" s="28"/>
      <c r="IC333" s="28"/>
      <c r="ID333" s="28"/>
      <c r="IE333" s="28"/>
      <c r="IF333" s="28"/>
      <c r="IG333" s="28"/>
      <c r="IH333" s="28"/>
      <c r="II333" s="28"/>
      <c r="IJ333" s="28"/>
      <c r="IK333" s="28"/>
      <c r="IL333" s="28"/>
      <c r="IM333" s="28"/>
      <c r="IN333" s="28"/>
      <c r="IO333" s="28"/>
      <c r="IP333" s="28"/>
      <c r="IQ333" s="28"/>
      <c r="IR333" s="28"/>
      <c r="IS333" s="28"/>
      <c r="IT333" s="28"/>
      <c r="IU333" s="28"/>
      <c r="IV333" s="28"/>
      <c r="IW333" s="28"/>
      <c r="IX333" s="28"/>
      <c r="IY333" s="28"/>
      <c r="IZ333" s="28"/>
      <c r="JA333" s="28"/>
      <c r="JB333" s="28"/>
      <c r="JC333" s="28"/>
      <c r="JD333" s="28"/>
      <c r="JE333" s="28"/>
      <c r="JF333" s="28"/>
      <c r="JG333" s="28"/>
      <c r="JH333" s="28"/>
      <c r="JI333" s="28"/>
      <c r="JJ333" s="28"/>
      <c r="JK333" s="28"/>
      <c r="JL333" s="28"/>
      <c r="JM333" s="28"/>
      <c r="JN333" s="28"/>
      <c r="JO333" s="28"/>
      <c r="JP333" s="28"/>
      <c r="JQ333" s="28"/>
      <c r="JR333" s="28"/>
      <c r="JS333" s="28"/>
      <c r="JT333" s="28"/>
      <c r="JU333" s="28"/>
      <c r="JV333" s="28"/>
      <c r="JW333" s="28"/>
      <c r="JX333" s="28"/>
      <c r="JY333" s="28"/>
      <c r="JZ333" s="28"/>
      <c r="KA333" s="28"/>
      <c r="KB333" s="28"/>
      <c r="KC333" s="28"/>
      <c r="KD333" s="28"/>
      <c r="KE333" s="28"/>
      <c r="KF333" s="28"/>
      <c r="KG333" s="28"/>
      <c r="KH333" s="28"/>
      <c r="KI333" s="28"/>
      <c r="KJ333" s="28"/>
      <c r="KK333" s="28"/>
      <c r="KL333" s="28"/>
      <c r="KM333" s="28"/>
      <c r="KN333" s="28"/>
      <c r="KO333" s="28"/>
      <c r="KP333" s="28"/>
      <c r="KQ333" s="28"/>
      <c r="KR333" s="28"/>
      <c r="KS333" s="28"/>
      <c r="KT333" s="28"/>
      <c r="KU333" s="28"/>
      <c r="KV333" s="28"/>
      <c r="KW333" s="28"/>
      <c r="KX333" s="28"/>
      <c r="KY333" s="28"/>
      <c r="KZ333" s="28"/>
      <c r="LA333" s="28"/>
      <c r="LB333" s="28"/>
      <c r="LC333" s="28"/>
      <c r="LD333" s="28"/>
      <c r="LE333" s="28"/>
      <c r="LF333" s="28"/>
      <c r="LG333" s="28"/>
      <c r="LH333" s="28"/>
      <c r="LI333" s="28"/>
      <c r="LJ333" s="28"/>
      <c r="LK333" s="28"/>
      <c r="LL333" s="28"/>
      <c r="LM333" s="28"/>
      <c r="LN333" s="28"/>
      <c r="LO333" s="28"/>
      <c r="LP333" s="28"/>
      <c r="LQ333" s="28"/>
      <c r="LR333" s="28"/>
      <c r="LS333" s="28"/>
      <c r="LT333" s="28"/>
      <c r="LU333" s="28"/>
      <c r="LV333" s="28"/>
      <c r="LW333" s="28"/>
      <c r="LX333" s="28"/>
      <c r="LY333" s="28"/>
      <c r="LZ333" s="28"/>
      <c r="MA333" s="28"/>
      <c r="MB333" s="28"/>
      <c r="MC333" s="28"/>
      <c r="MD333" s="28"/>
      <c r="ME333" s="28"/>
      <c r="MF333" s="28"/>
      <c r="MG333" s="28"/>
      <c r="MH333" s="28"/>
      <c r="MI333" s="28"/>
      <c r="MJ333" s="28"/>
      <c r="MK333" s="28"/>
      <c r="ML333" s="28"/>
      <c r="MM333" s="28"/>
      <c r="MN333" s="28"/>
      <c r="MO333" s="28"/>
      <c r="MP333" s="28"/>
      <c r="MQ333" s="28"/>
      <c r="MR333" s="28"/>
      <c r="MS333" s="28"/>
      <c r="MT333" s="28"/>
      <c r="MU333" s="28"/>
      <c r="MV333" s="28"/>
      <c r="MW333" s="28"/>
      <c r="MX333" s="28"/>
      <c r="MY333" s="28"/>
      <c r="MZ333" s="28"/>
      <c r="NA333" s="28"/>
      <c r="NB333" s="28"/>
      <c r="NC333" s="28"/>
      <c r="ND333" s="28"/>
      <c r="NE333" s="28"/>
      <c r="NF333" s="28"/>
      <c r="NG333" s="28"/>
      <c r="NH333" s="28"/>
      <c r="NI333" s="28"/>
      <c r="NJ333" s="28"/>
      <c r="NK333" s="28"/>
      <c r="NL333" s="28"/>
      <c r="NM333" s="28"/>
      <c r="NN333" s="28"/>
      <c r="NO333" s="28"/>
      <c r="NP333" s="28"/>
      <c r="NQ333" s="28"/>
      <c r="NR333" s="28"/>
      <c r="NS333" s="28"/>
      <c r="NT333" s="28"/>
      <c r="NU333" s="28"/>
      <c r="NV333" s="28"/>
      <c r="NW333" s="28"/>
      <c r="NX333" s="28"/>
      <c r="NY333" s="28"/>
      <c r="NZ333" s="28"/>
      <c r="OA333" s="28"/>
      <c r="OB333" s="28"/>
      <c r="OC333" s="28"/>
      <c r="OD333" s="28"/>
      <c r="OE333" s="28"/>
      <c r="OF333" s="28"/>
      <c r="OG333" s="28"/>
      <c r="OH333" s="28"/>
      <c r="OI333" s="28"/>
      <c r="OJ333" s="28"/>
      <c r="OK333" s="28"/>
      <c r="OL333" s="28"/>
      <c r="OM333" s="28"/>
      <c r="ON333" s="28"/>
      <c r="OO333" s="28"/>
      <c r="OP333" s="28"/>
      <c r="OQ333" s="28"/>
      <c r="OR333" s="28"/>
      <c r="OS333" s="28"/>
      <c r="OT333" s="28"/>
      <c r="OU333" s="28"/>
      <c r="OV333" s="28"/>
      <c r="OW333" s="28"/>
      <c r="OX333" s="28"/>
      <c r="OY333" s="28"/>
      <c r="OZ333" s="28"/>
      <c r="PA333" s="28"/>
      <c r="PB333" s="28"/>
      <c r="PC333" s="28"/>
      <c r="PD333" s="28"/>
      <c r="PE333" s="28"/>
      <c r="PF333" s="28"/>
      <c r="PG333" s="28"/>
      <c r="PH333" s="28"/>
      <c r="PI333" s="28"/>
      <c r="PJ333" s="28"/>
      <c r="PK333" s="28"/>
      <c r="PL333" s="28"/>
      <c r="PM333" s="28"/>
      <c r="PN333" s="28"/>
      <c r="PO333" s="28"/>
      <c r="PP333" s="28"/>
      <c r="PQ333" s="28"/>
      <c r="PR333" s="28"/>
      <c r="PS333" s="28"/>
      <c r="PT333" s="28"/>
      <c r="PU333" s="28"/>
      <c r="PV333" s="28"/>
      <c r="PW333" s="28"/>
      <c r="PX333" s="28"/>
      <c r="PY333" s="28"/>
      <c r="PZ333" s="28"/>
      <c r="QA333" s="28"/>
      <c r="QB333" s="28"/>
      <c r="QC333" s="28"/>
      <c r="QD333" s="28"/>
      <c r="QE333" s="28"/>
      <c r="QF333" s="28"/>
      <c r="QG333" s="28"/>
      <c r="QH333" s="28"/>
      <c r="QI333" s="28"/>
      <c r="QJ333" s="28"/>
      <c r="QK333" s="28"/>
      <c r="QL333" s="28"/>
      <c r="QM333" s="28"/>
      <c r="QN333" s="28"/>
      <c r="QO333" s="28"/>
      <c r="QP333" s="28"/>
      <c r="QQ333" s="28"/>
      <c r="QR333" s="28"/>
      <c r="QS333" s="28"/>
      <c r="QT333" s="28"/>
      <c r="QU333" s="28"/>
      <c r="QV333" s="28"/>
      <c r="QW333" s="28"/>
      <c r="QX333" s="28"/>
      <c r="QY333" s="28"/>
      <c r="QZ333" s="28"/>
      <c r="RA333" s="28"/>
      <c r="RB333" s="28"/>
      <c r="RC333" s="28"/>
      <c r="RD333" s="28"/>
      <c r="RE333" s="28"/>
      <c r="RF333" s="28"/>
      <c r="RG333" s="28"/>
      <c r="RH333" s="28"/>
      <c r="RI333" s="28"/>
      <c r="RJ333" s="28"/>
      <c r="RK333" s="28"/>
      <c r="RL333" s="28"/>
      <c r="RM333" s="28"/>
      <c r="RN333" s="28"/>
      <c r="RO333" s="28"/>
      <c r="RP333" s="28"/>
      <c r="RQ333" s="28"/>
      <c r="RR333" s="28"/>
      <c r="RS333" s="28"/>
      <c r="RT333" s="28"/>
      <c r="RU333" s="28"/>
      <c r="RV333" s="28"/>
      <c r="RW333" s="28"/>
      <c r="RX333" s="28"/>
      <c r="RY333" s="28"/>
      <c r="RZ333" s="28"/>
      <c r="SA333" s="28"/>
      <c r="SB333" s="28"/>
      <c r="SC333" s="28"/>
      <c r="SD333" s="28"/>
      <c r="SE333" s="28"/>
      <c r="SF333" s="28"/>
      <c r="SG333" s="28"/>
      <c r="SH333" s="28"/>
      <c r="SI333" s="28"/>
      <c r="SJ333" s="28"/>
      <c r="SK333" s="28"/>
      <c r="SL333" s="28"/>
      <c r="SM333" s="28"/>
      <c r="SN333" s="28"/>
      <c r="SO333" s="28"/>
      <c r="SP333" s="28"/>
      <c r="SQ333" s="28"/>
      <c r="SR333" s="28"/>
      <c r="SS333" s="28"/>
      <c r="ST333" s="28"/>
      <c r="SU333" s="28"/>
      <c r="SV333" s="28"/>
      <c r="SW333" s="28"/>
      <c r="SX333" s="28"/>
      <c r="SY333" s="28"/>
      <c r="SZ333" s="28"/>
      <c r="TA333" s="28"/>
      <c r="TB333" s="28"/>
      <c r="TC333" s="28"/>
      <c r="TD333" s="28"/>
      <c r="TE333" s="28"/>
      <c r="TF333" s="28"/>
      <c r="TG333" s="28"/>
      <c r="TH333" s="28"/>
      <c r="TI333" s="28"/>
      <c r="TJ333" s="28"/>
      <c r="TK333" s="28"/>
      <c r="TL333" s="28"/>
      <c r="TM333" s="28"/>
      <c r="TN333" s="28"/>
      <c r="TO333" s="28"/>
      <c r="TP333" s="28"/>
      <c r="TQ333" s="28"/>
      <c r="TR333" s="28"/>
      <c r="TS333" s="28"/>
      <c r="TT333" s="28"/>
      <c r="TU333" s="28"/>
      <c r="TV333" s="28"/>
      <c r="TW333" s="28"/>
      <c r="TX333" s="28"/>
      <c r="TY333" s="28"/>
      <c r="TZ333" s="28"/>
      <c r="UA333" s="28"/>
      <c r="UB333" s="28"/>
      <c r="UC333" s="28"/>
      <c r="UD333" s="28"/>
      <c r="UE333" s="28"/>
      <c r="UF333" s="28"/>
      <c r="UG333" s="28"/>
      <c r="UH333" s="28"/>
      <c r="UI333" s="28"/>
      <c r="UJ333" s="28"/>
      <c r="UK333" s="28"/>
      <c r="UL333" s="28"/>
      <c r="UM333" s="28"/>
      <c r="UN333" s="28"/>
      <c r="UO333" s="28"/>
      <c r="UP333" s="28"/>
      <c r="UQ333" s="28"/>
      <c r="UR333" s="28"/>
      <c r="US333" s="28"/>
      <c r="UT333" s="28"/>
      <c r="UU333" s="28"/>
      <c r="UV333" s="28"/>
      <c r="UW333" s="28"/>
      <c r="UX333" s="28"/>
      <c r="UY333" s="28"/>
      <c r="UZ333" s="28"/>
      <c r="VA333" s="28"/>
      <c r="VB333" s="28"/>
      <c r="VC333" s="28"/>
      <c r="VD333" s="28"/>
      <c r="VE333" s="28"/>
      <c r="VF333" s="28"/>
      <c r="VG333" s="28"/>
      <c r="VH333" s="28"/>
      <c r="VI333" s="28"/>
      <c r="VJ333" s="28"/>
      <c r="VK333" s="28"/>
      <c r="VL333" s="28"/>
      <c r="VM333" s="28"/>
      <c r="VN333" s="28"/>
      <c r="VO333" s="28"/>
      <c r="VP333" s="28"/>
      <c r="VQ333" s="28"/>
      <c r="VR333" s="28"/>
      <c r="VS333" s="28"/>
      <c r="VT333" s="28"/>
      <c r="VU333" s="28"/>
      <c r="VV333" s="28"/>
      <c r="VW333" s="28"/>
      <c r="VX333" s="28"/>
      <c r="VY333" s="28"/>
      <c r="VZ333" s="28"/>
      <c r="WA333" s="28"/>
      <c r="WB333" s="28"/>
      <c r="WC333" s="28"/>
      <c r="WD333" s="28"/>
      <c r="WE333" s="28"/>
      <c r="WF333" s="28"/>
      <c r="WG333" s="28"/>
      <c r="WH333" s="28"/>
      <c r="WI333" s="28"/>
      <c r="WJ333" s="28"/>
      <c r="WK333" s="28"/>
      <c r="WL333" s="28"/>
      <c r="WM333" s="28"/>
      <c r="WN333" s="28"/>
      <c r="WO333" s="28"/>
      <c r="WP333" s="28"/>
      <c r="WQ333" s="28"/>
      <c r="WR333" s="28"/>
      <c r="WS333" s="28"/>
      <c r="WT333" s="28"/>
      <c r="WU333" s="28"/>
      <c r="WV333" s="28"/>
      <c r="WW333" s="28"/>
      <c r="WX333" s="28"/>
      <c r="WY333" s="28"/>
      <c r="WZ333" s="28"/>
      <c r="XA333" s="28"/>
      <c r="XB333" s="28"/>
      <c r="XC333" s="28"/>
      <c r="XD333" s="28"/>
      <c r="XE333" s="28"/>
      <c r="XF333" s="28"/>
      <c r="XG333" s="28"/>
      <c r="XH333" s="28"/>
      <c r="XI333" s="28"/>
      <c r="XJ333" s="28"/>
      <c r="XK333" s="28"/>
      <c r="XL333" s="28"/>
      <c r="XM333" s="28"/>
      <c r="XN333" s="28"/>
      <c r="XO333" s="28"/>
      <c r="XP333" s="28"/>
      <c r="XQ333" s="28"/>
      <c r="XR333" s="28"/>
      <c r="XS333" s="28"/>
      <c r="XT333" s="28"/>
      <c r="XU333" s="28"/>
      <c r="XV333" s="28"/>
      <c r="XW333" s="28"/>
      <c r="XX333" s="28"/>
      <c r="XY333" s="28"/>
      <c r="XZ333" s="28"/>
      <c r="YA333" s="28"/>
      <c r="YB333" s="28"/>
      <c r="YC333" s="28"/>
      <c r="YD333" s="28"/>
      <c r="YE333" s="28"/>
      <c r="YF333" s="28"/>
      <c r="YG333" s="28"/>
      <c r="YH333" s="28"/>
      <c r="YI333" s="28"/>
      <c r="YJ333" s="28"/>
      <c r="YK333" s="28"/>
      <c r="YL333" s="28"/>
      <c r="YM333" s="28"/>
      <c r="YN333" s="28"/>
      <c r="YO333" s="28"/>
      <c r="YP333" s="28"/>
      <c r="YQ333" s="28"/>
      <c r="YR333" s="28"/>
      <c r="YS333" s="28"/>
      <c r="YT333" s="28"/>
      <c r="YU333" s="28"/>
      <c r="YV333" s="28"/>
      <c r="YW333" s="28"/>
      <c r="YX333" s="28"/>
      <c r="YY333" s="28"/>
      <c r="YZ333" s="28"/>
      <c r="ZA333" s="28"/>
      <c r="ZB333" s="28"/>
      <c r="ZC333" s="28"/>
      <c r="ZD333" s="28"/>
      <c r="ZE333" s="28"/>
      <c r="ZF333" s="28"/>
      <c r="ZG333" s="28"/>
      <c r="ZH333" s="28"/>
      <c r="ZI333" s="28"/>
      <c r="ZJ333" s="28"/>
      <c r="ZK333" s="28"/>
      <c r="ZL333" s="28"/>
      <c r="ZM333" s="28"/>
      <c r="ZN333" s="28"/>
      <c r="ZO333" s="28"/>
      <c r="ZP333" s="28"/>
      <c r="ZQ333" s="28"/>
      <c r="ZR333" s="28"/>
      <c r="ZS333" s="28"/>
      <c r="ZT333" s="28"/>
      <c r="ZU333" s="28"/>
      <c r="ZV333" s="28"/>
      <c r="ZW333" s="28"/>
      <c r="ZX333" s="28"/>
      <c r="ZY333" s="28"/>
      <c r="ZZ333" s="28"/>
      <c r="AAA333" s="28"/>
      <c r="AAB333" s="28"/>
      <c r="AAC333" s="28"/>
      <c r="AAD333" s="28"/>
      <c r="AAE333" s="28"/>
      <c r="AAF333" s="28"/>
      <c r="AAG333" s="28"/>
      <c r="AAH333" s="28"/>
      <c r="AAI333" s="28"/>
      <c r="AAJ333" s="28"/>
      <c r="AAK333" s="28"/>
      <c r="AAL333" s="28"/>
      <c r="AAM333" s="28"/>
      <c r="AAN333" s="28"/>
      <c r="AAO333" s="28"/>
      <c r="AAP333" s="28"/>
      <c r="AAQ333" s="28"/>
      <c r="AAR333" s="28"/>
      <c r="AAS333" s="28"/>
      <c r="AAT333" s="28"/>
      <c r="AAU333" s="28"/>
      <c r="AAV333" s="28"/>
      <c r="AAW333" s="28"/>
      <c r="AAX333" s="28"/>
      <c r="AAY333" s="28"/>
      <c r="AAZ333" s="28"/>
      <c r="ABA333" s="28"/>
      <c r="ABB333" s="28"/>
      <c r="ABC333" s="28"/>
      <c r="ABD333" s="28"/>
      <c r="ABE333" s="28"/>
      <c r="ABF333" s="28"/>
      <c r="ABG333" s="28"/>
      <c r="ABH333" s="28"/>
      <c r="ABI333" s="28"/>
      <c r="ABJ333" s="28"/>
      <c r="ABK333" s="28"/>
      <c r="ABL333" s="28"/>
      <c r="ABM333" s="28"/>
      <c r="ABN333" s="28"/>
      <c r="ABO333" s="28"/>
      <c r="ABP333" s="28"/>
      <c r="ABQ333" s="28"/>
      <c r="ABR333" s="28"/>
      <c r="ABS333" s="28"/>
      <c r="ABT333" s="28"/>
      <c r="ABU333" s="28"/>
      <c r="ABV333" s="28"/>
      <c r="ABW333" s="28"/>
      <c r="ABX333" s="28"/>
      <c r="ABY333" s="28"/>
      <c r="ABZ333" s="28"/>
      <c r="ACA333" s="28"/>
      <c r="ACB333" s="28"/>
      <c r="ACC333" s="28"/>
      <c r="ACD333" s="28"/>
      <c r="ACE333" s="28"/>
      <c r="ACF333" s="28"/>
      <c r="ACG333" s="28"/>
      <c r="ACH333" s="28"/>
      <c r="ACI333" s="28"/>
      <c r="ACJ333" s="28"/>
      <c r="ACK333" s="28"/>
      <c r="ACL333" s="28"/>
      <c r="ACM333" s="28"/>
      <c r="ACN333" s="28"/>
      <c r="ACO333" s="28"/>
      <c r="ACP333" s="28"/>
      <c r="ACQ333" s="28"/>
      <c r="ACR333" s="28"/>
      <c r="ACS333" s="28"/>
      <c r="ACT333" s="28"/>
      <c r="ACU333" s="28"/>
      <c r="ACV333" s="28"/>
      <c r="ACW333" s="28"/>
      <c r="ACX333" s="28"/>
      <c r="ACY333" s="28"/>
      <c r="ACZ333" s="28"/>
      <c r="ADA333" s="28"/>
      <c r="ADB333" s="28"/>
      <c r="ADC333" s="28"/>
      <c r="ADD333" s="28"/>
      <c r="ADE333" s="28"/>
      <c r="ADF333" s="28"/>
      <c r="ADG333" s="28"/>
      <c r="ADH333" s="28"/>
      <c r="ADI333" s="28"/>
      <c r="ADJ333" s="28"/>
      <c r="ADK333" s="28"/>
      <c r="ADL333" s="28"/>
      <c r="ADM333" s="28"/>
      <c r="ADN333" s="28"/>
      <c r="ADO333" s="28"/>
      <c r="ADP333" s="28"/>
      <c r="ADQ333" s="28"/>
      <c r="ADR333" s="28"/>
      <c r="ADS333" s="28"/>
      <c r="ADT333" s="28"/>
      <c r="ADU333" s="28"/>
      <c r="ADV333" s="28"/>
      <c r="ADW333" s="28"/>
      <c r="ADX333" s="28"/>
      <c r="ADY333" s="28"/>
      <c r="ADZ333" s="28"/>
      <c r="AEA333" s="28"/>
      <c r="AEB333" s="28"/>
      <c r="AEC333" s="28"/>
      <c r="AED333" s="28"/>
      <c r="AEE333" s="28"/>
      <c r="AEF333" s="28"/>
      <c r="AEG333" s="28"/>
      <c r="AEH333" s="28"/>
      <c r="AEI333" s="28"/>
      <c r="AEJ333" s="28"/>
      <c r="AEK333" s="28"/>
      <c r="AEL333" s="28"/>
      <c r="AEM333" s="28"/>
      <c r="AEN333" s="28"/>
      <c r="AEO333" s="28"/>
      <c r="AEP333" s="28"/>
      <c r="AEQ333" s="28"/>
      <c r="AER333" s="28"/>
      <c r="AES333" s="28"/>
      <c r="AET333" s="28"/>
      <c r="AEU333" s="28"/>
      <c r="AEV333" s="28"/>
      <c r="AEW333" s="28"/>
      <c r="AEX333" s="28"/>
      <c r="AEY333" s="28"/>
      <c r="AEZ333" s="28"/>
      <c r="AFA333" s="28"/>
      <c r="AFB333" s="28"/>
      <c r="AFC333" s="28"/>
      <c r="AFD333" s="28"/>
      <c r="AFE333" s="28"/>
      <c r="AFF333" s="28"/>
      <c r="AFG333" s="28"/>
      <c r="AFH333" s="28"/>
      <c r="AFI333" s="28"/>
      <c r="AFJ333" s="28"/>
      <c r="AFK333" s="28"/>
      <c r="AFL333" s="28"/>
      <c r="AFM333" s="28"/>
      <c r="AFN333" s="28"/>
      <c r="AFO333" s="28"/>
    </row>
    <row r="334" spans="1:847" ht="31.05" customHeight="1">
      <c r="A334" s="437"/>
      <c r="B334" s="354"/>
      <c r="C334" s="465" t="s">
        <v>97</v>
      </c>
      <c r="D334" s="350"/>
      <c r="E334" s="510" t="b">
        <v>0</v>
      </c>
      <c r="F334" s="453">
        <f>$I$21*$I334/100</f>
        <v>0</v>
      </c>
      <c r="G334" s="453">
        <f>$G$21*$I334/100</f>
        <v>0</v>
      </c>
      <c r="H334" s="354" t="s">
        <v>453</v>
      </c>
      <c r="I334" s="542">
        <v>100</v>
      </c>
      <c r="J334" s="467" t="s">
        <v>334</v>
      </c>
      <c r="K334" s="456">
        <f t="shared" si="129"/>
        <v>0</v>
      </c>
      <c r="L334" s="422" t="str">
        <f t="shared" si="130"/>
        <v/>
      </c>
      <c r="M334" s="618">
        <v>3.42</v>
      </c>
      <c r="N334" s="264" t="s">
        <v>164</v>
      </c>
      <c r="O334" s="262">
        <f>G334*M334</f>
        <v>0</v>
      </c>
      <c r="P334" s="265" t="s">
        <v>165</v>
      </c>
      <c r="Q334" s="262"/>
      <c r="R334" s="262"/>
      <c r="S334" s="262"/>
      <c r="T334" s="262"/>
      <c r="U334" s="262"/>
      <c r="V334" s="262"/>
      <c r="W334" s="262"/>
      <c r="X334" s="262"/>
      <c r="Y334" s="246">
        <f t="shared" si="131"/>
        <v>0</v>
      </c>
      <c r="Z334" s="262"/>
      <c r="AA334" s="256">
        <f t="shared" si="132"/>
        <v>0</v>
      </c>
    </row>
    <row r="335" spans="1:847" s="6" customFormat="1" ht="31.05" customHeight="1">
      <c r="A335" s="457"/>
      <c r="B335" s="44"/>
      <c r="C335" s="458" t="s">
        <v>99</v>
      </c>
      <c r="D335" s="349"/>
      <c r="E335" s="473" t="b">
        <v>0</v>
      </c>
      <c r="F335" s="461">
        <f t="shared" ref="F335:F341" si="133">$I$21*$I335/100</f>
        <v>0</v>
      </c>
      <c r="G335" s="461">
        <f t="shared" ref="G335:G341" si="134">$G$21*$I335/100</f>
        <v>0</v>
      </c>
      <c r="H335" s="44" t="s">
        <v>453</v>
      </c>
      <c r="I335" s="542">
        <v>100</v>
      </c>
      <c r="J335" s="462" t="s">
        <v>334</v>
      </c>
      <c r="K335" s="463">
        <f t="shared" si="129"/>
        <v>0</v>
      </c>
      <c r="L335" s="464" t="str">
        <f t="shared" si="130"/>
        <v/>
      </c>
      <c r="M335" s="337">
        <v>7.39</v>
      </c>
      <c r="N335" s="257" t="s">
        <v>166</v>
      </c>
      <c r="O335" s="256">
        <f>G335*M335</f>
        <v>0</v>
      </c>
      <c r="P335" s="258" t="s">
        <v>167</v>
      </c>
      <c r="Q335" s="256"/>
      <c r="R335" s="256"/>
      <c r="S335" s="256"/>
      <c r="T335" s="256"/>
      <c r="U335" s="256"/>
      <c r="V335" s="256"/>
      <c r="W335" s="256"/>
      <c r="X335" s="256"/>
      <c r="Y335" s="246">
        <f t="shared" si="131"/>
        <v>0</v>
      </c>
      <c r="Z335" s="256"/>
      <c r="AA335" s="256">
        <f t="shared" si="132"/>
        <v>0</v>
      </c>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28"/>
      <c r="EE335" s="28"/>
      <c r="EF335" s="28"/>
      <c r="EG335" s="28"/>
      <c r="EH335" s="28"/>
      <c r="EI335" s="28"/>
      <c r="EJ335" s="28"/>
      <c r="EK335" s="28"/>
      <c r="EL335" s="28"/>
      <c r="EM335" s="28"/>
      <c r="EN335" s="28"/>
      <c r="EO335" s="28"/>
      <c r="EP335" s="28"/>
      <c r="EQ335" s="28"/>
      <c r="ER335" s="28"/>
      <c r="ES335" s="28"/>
      <c r="ET335" s="28"/>
      <c r="EU335" s="28"/>
      <c r="EV335" s="28"/>
      <c r="EW335" s="28"/>
      <c r="EX335" s="28"/>
      <c r="EY335" s="28"/>
      <c r="EZ335" s="28"/>
      <c r="FA335" s="28"/>
      <c r="FB335" s="28"/>
      <c r="FC335" s="28"/>
      <c r="FD335" s="28"/>
      <c r="FE335" s="28"/>
      <c r="FF335" s="28"/>
      <c r="FG335" s="28"/>
      <c r="FH335" s="28"/>
      <c r="FI335" s="28"/>
      <c r="FJ335" s="28"/>
      <c r="FK335" s="28"/>
      <c r="FL335" s="28"/>
      <c r="FM335" s="28"/>
      <c r="FN335" s="28"/>
      <c r="FO335" s="28"/>
      <c r="FP335" s="28"/>
      <c r="FQ335" s="28"/>
      <c r="FR335" s="28"/>
      <c r="FS335" s="28"/>
      <c r="FT335" s="28"/>
      <c r="FU335" s="28"/>
      <c r="FV335" s="28"/>
      <c r="FW335" s="28"/>
      <c r="FX335" s="28"/>
      <c r="FY335" s="28"/>
      <c r="FZ335" s="28"/>
      <c r="GA335" s="28"/>
      <c r="GB335" s="28"/>
      <c r="GC335" s="28"/>
      <c r="GD335" s="28"/>
      <c r="GE335" s="28"/>
      <c r="GF335" s="28"/>
      <c r="GG335" s="28"/>
      <c r="GH335" s="28"/>
      <c r="GI335" s="28"/>
      <c r="GJ335" s="28"/>
      <c r="GK335" s="28"/>
      <c r="GL335" s="28"/>
      <c r="GM335" s="28"/>
      <c r="GN335" s="28"/>
      <c r="GO335" s="28"/>
      <c r="GP335" s="28"/>
      <c r="GQ335" s="28"/>
      <c r="GR335" s="28"/>
      <c r="GS335" s="28"/>
      <c r="GT335" s="28"/>
      <c r="GU335" s="28"/>
      <c r="GV335" s="28"/>
      <c r="GW335" s="28"/>
      <c r="GX335" s="28"/>
      <c r="GY335" s="28"/>
      <c r="GZ335" s="28"/>
      <c r="HA335" s="28"/>
      <c r="HB335" s="28"/>
      <c r="HC335" s="28"/>
      <c r="HD335" s="28"/>
      <c r="HE335" s="28"/>
      <c r="HF335" s="28"/>
      <c r="HG335" s="28"/>
      <c r="HH335" s="28"/>
      <c r="HI335" s="28"/>
      <c r="HJ335" s="28"/>
      <c r="HK335" s="28"/>
      <c r="HL335" s="28"/>
      <c r="HM335" s="28"/>
      <c r="HN335" s="28"/>
      <c r="HO335" s="28"/>
      <c r="HP335" s="28"/>
      <c r="HQ335" s="28"/>
      <c r="HR335" s="28"/>
      <c r="HS335" s="28"/>
      <c r="HT335" s="28"/>
      <c r="HU335" s="28"/>
      <c r="HV335" s="28"/>
      <c r="HW335" s="28"/>
      <c r="HX335" s="28"/>
      <c r="HY335" s="28"/>
      <c r="HZ335" s="28"/>
      <c r="IA335" s="28"/>
      <c r="IB335" s="28"/>
      <c r="IC335" s="28"/>
      <c r="ID335" s="28"/>
      <c r="IE335" s="28"/>
      <c r="IF335" s="28"/>
      <c r="IG335" s="28"/>
      <c r="IH335" s="28"/>
      <c r="II335" s="28"/>
      <c r="IJ335" s="28"/>
      <c r="IK335" s="28"/>
      <c r="IL335" s="28"/>
      <c r="IM335" s="28"/>
      <c r="IN335" s="28"/>
      <c r="IO335" s="28"/>
      <c r="IP335" s="28"/>
      <c r="IQ335" s="28"/>
      <c r="IR335" s="28"/>
      <c r="IS335" s="28"/>
      <c r="IT335" s="28"/>
      <c r="IU335" s="28"/>
      <c r="IV335" s="28"/>
      <c r="IW335" s="28"/>
      <c r="IX335" s="28"/>
      <c r="IY335" s="28"/>
      <c r="IZ335" s="28"/>
      <c r="JA335" s="28"/>
      <c r="JB335" s="28"/>
      <c r="JC335" s="28"/>
      <c r="JD335" s="28"/>
      <c r="JE335" s="28"/>
      <c r="JF335" s="28"/>
      <c r="JG335" s="28"/>
      <c r="JH335" s="28"/>
      <c r="JI335" s="28"/>
      <c r="JJ335" s="28"/>
      <c r="JK335" s="28"/>
      <c r="JL335" s="28"/>
      <c r="JM335" s="28"/>
      <c r="JN335" s="28"/>
      <c r="JO335" s="28"/>
      <c r="JP335" s="28"/>
      <c r="JQ335" s="28"/>
      <c r="JR335" s="28"/>
      <c r="JS335" s="28"/>
      <c r="JT335" s="28"/>
      <c r="JU335" s="28"/>
      <c r="JV335" s="28"/>
      <c r="JW335" s="28"/>
      <c r="JX335" s="28"/>
      <c r="JY335" s="28"/>
      <c r="JZ335" s="28"/>
      <c r="KA335" s="28"/>
      <c r="KB335" s="28"/>
      <c r="KC335" s="28"/>
      <c r="KD335" s="28"/>
      <c r="KE335" s="28"/>
      <c r="KF335" s="28"/>
      <c r="KG335" s="28"/>
      <c r="KH335" s="28"/>
      <c r="KI335" s="28"/>
      <c r="KJ335" s="28"/>
      <c r="KK335" s="28"/>
      <c r="KL335" s="28"/>
      <c r="KM335" s="28"/>
      <c r="KN335" s="28"/>
      <c r="KO335" s="28"/>
      <c r="KP335" s="28"/>
      <c r="KQ335" s="28"/>
      <c r="KR335" s="28"/>
      <c r="KS335" s="28"/>
      <c r="KT335" s="28"/>
      <c r="KU335" s="28"/>
      <c r="KV335" s="28"/>
      <c r="KW335" s="28"/>
      <c r="KX335" s="28"/>
      <c r="KY335" s="28"/>
      <c r="KZ335" s="28"/>
      <c r="LA335" s="28"/>
      <c r="LB335" s="28"/>
      <c r="LC335" s="28"/>
      <c r="LD335" s="28"/>
      <c r="LE335" s="28"/>
      <c r="LF335" s="28"/>
      <c r="LG335" s="28"/>
      <c r="LH335" s="28"/>
      <c r="LI335" s="28"/>
      <c r="LJ335" s="28"/>
      <c r="LK335" s="28"/>
      <c r="LL335" s="28"/>
      <c r="LM335" s="28"/>
      <c r="LN335" s="28"/>
      <c r="LO335" s="28"/>
      <c r="LP335" s="28"/>
      <c r="LQ335" s="28"/>
      <c r="LR335" s="28"/>
      <c r="LS335" s="28"/>
      <c r="LT335" s="28"/>
      <c r="LU335" s="28"/>
      <c r="LV335" s="28"/>
      <c r="LW335" s="28"/>
      <c r="LX335" s="28"/>
      <c r="LY335" s="28"/>
      <c r="LZ335" s="28"/>
      <c r="MA335" s="28"/>
      <c r="MB335" s="28"/>
      <c r="MC335" s="28"/>
      <c r="MD335" s="28"/>
      <c r="ME335" s="28"/>
      <c r="MF335" s="28"/>
      <c r="MG335" s="28"/>
      <c r="MH335" s="28"/>
      <c r="MI335" s="28"/>
      <c r="MJ335" s="28"/>
      <c r="MK335" s="28"/>
      <c r="ML335" s="28"/>
      <c r="MM335" s="28"/>
      <c r="MN335" s="28"/>
      <c r="MO335" s="28"/>
      <c r="MP335" s="28"/>
      <c r="MQ335" s="28"/>
      <c r="MR335" s="28"/>
      <c r="MS335" s="28"/>
      <c r="MT335" s="28"/>
      <c r="MU335" s="28"/>
      <c r="MV335" s="28"/>
      <c r="MW335" s="28"/>
      <c r="MX335" s="28"/>
      <c r="MY335" s="28"/>
      <c r="MZ335" s="28"/>
      <c r="NA335" s="28"/>
      <c r="NB335" s="28"/>
      <c r="NC335" s="28"/>
      <c r="ND335" s="28"/>
      <c r="NE335" s="28"/>
      <c r="NF335" s="28"/>
      <c r="NG335" s="28"/>
      <c r="NH335" s="28"/>
      <c r="NI335" s="28"/>
      <c r="NJ335" s="28"/>
      <c r="NK335" s="28"/>
      <c r="NL335" s="28"/>
      <c r="NM335" s="28"/>
      <c r="NN335" s="28"/>
      <c r="NO335" s="28"/>
      <c r="NP335" s="28"/>
      <c r="NQ335" s="28"/>
      <c r="NR335" s="28"/>
      <c r="NS335" s="28"/>
      <c r="NT335" s="28"/>
      <c r="NU335" s="28"/>
      <c r="NV335" s="28"/>
      <c r="NW335" s="28"/>
      <c r="NX335" s="28"/>
      <c r="NY335" s="28"/>
      <c r="NZ335" s="28"/>
      <c r="OA335" s="28"/>
      <c r="OB335" s="28"/>
      <c r="OC335" s="28"/>
      <c r="OD335" s="28"/>
      <c r="OE335" s="28"/>
      <c r="OF335" s="28"/>
      <c r="OG335" s="28"/>
      <c r="OH335" s="28"/>
      <c r="OI335" s="28"/>
      <c r="OJ335" s="28"/>
      <c r="OK335" s="28"/>
      <c r="OL335" s="28"/>
      <c r="OM335" s="28"/>
      <c r="ON335" s="28"/>
      <c r="OO335" s="28"/>
      <c r="OP335" s="28"/>
      <c r="OQ335" s="28"/>
      <c r="OR335" s="28"/>
      <c r="OS335" s="28"/>
      <c r="OT335" s="28"/>
      <c r="OU335" s="28"/>
      <c r="OV335" s="28"/>
      <c r="OW335" s="28"/>
      <c r="OX335" s="28"/>
      <c r="OY335" s="28"/>
      <c r="OZ335" s="28"/>
      <c r="PA335" s="28"/>
      <c r="PB335" s="28"/>
      <c r="PC335" s="28"/>
      <c r="PD335" s="28"/>
      <c r="PE335" s="28"/>
      <c r="PF335" s="28"/>
      <c r="PG335" s="28"/>
      <c r="PH335" s="28"/>
      <c r="PI335" s="28"/>
      <c r="PJ335" s="28"/>
      <c r="PK335" s="28"/>
      <c r="PL335" s="28"/>
      <c r="PM335" s="28"/>
      <c r="PN335" s="28"/>
      <c r="PO335" s="28"/>
      <c r="PP335" s="28"/>
      <c r="PQ335" s="28"/>
      <c r="PR335" s="28"/>
      <c r="PS335" s="28"/>
      <c r="PT335" s="28"/>
      <c r="PU335" s="28"/>
      <c r="PV335" s="28"/>
      <c r="PW335" s="28"/>
      <c r="PX335" s="28"/>
      <c r="PY335" s="28"/>
      <c r="PZ335" s="28"/>
      <c r="QA335" s="28"/>
      <c r="QB335" s="28"/>
      <c r="QC335" s="28"/>
      <c r="QD335" s="28"/>
      <c r="QE335" s="28"/>
      <c r="QF335" s="28"/>
      <c r="QG335" s="28"/>
      <c r="QH335" s="28"/>
      <c r="QI335" s="28"/>
      <c r="QJ335" s="28"/>
      <c r="QK335" s="28"/>
      <c r="QL335" s="28"/>
      <c r="QM335" s="28"/>
      <c r="QN335" s="28"/>
      <c r="QO335" s="28"/>
      <c r="QP335" s="28"/>
      <c r="QQ335" s="28"/>
      <c r="QR335" s="28"/>
      <c r="QS335" s="28"/>
      <c r="QT335" s="28"/>
      <c r="QU335" s="28"/>
      <c r="QV335" s="28"/>
      <c r="QW335" s="28"/>
      <c r="QX335" s="28"/>
      <c r="QY335" s="28"/>
      <c r="QZ335" s="28"/>
      <c r="RA335" s="28"/>
      <c r="RB335" s="28"/>
      <c r="RC335" s="28"/>
      <c r="RD335" s="28"/>
      <c r="RE335" s="28"/>
      <c r="RF335" s="28"/>
      <c r="RG335" s="28"/>
      <c r="RH335" s="28"/>
      <c r="RI335" s="28"/>
      <c r="RJ335" s="28"/>
      <c r="RK335" s="28"/>
      <c r="RL335" s="28"/>
      <c r="RM335" s="28"/>
      <c r="RN335" s="28"/>
      <c r="RO335" s="28"/>
      <c r="RP335" s="28"/>
      <c r="RQ335" s="28"/>
      <c r="RR335" s="28"/>
      <c r="RS335" s="28"/>
      <c r="RT335" s="28"/>
      <c r="RU335" s="28"/>
      <c r="RV335" s="28"/>
      <c r="RW335" s="28"/>
      <c r="RX335" s="28"/>
      <c r="RY335" s="28"/>
      <c r="RZ335" s="28"/>
      <c r="SA335" s="28"/>
      <c r="SB335" s="28"/>
      <c r="SC335" s="28"/>
      <c r="SD335" s="28"/>
      <c r="SE335" s="28"/>
      <c r="SF335" s="28"/>
      <c r="SG335" s="28"/>
      <c r="SH335" s="28"/>
      <c r="SI335" s="28"/>
      <c r="SJ335" s="28"/>
      <c r="SK335" s="28"/>
      <c r="SL335" s="28"/>
      <c r="SM335" s="28"/>
      <c r="SN335" s="28"/>
      <c r="SO335" s="28"/>
      <c r="SP335" s="28"/>
      <c r="SQ335" s="28"/>
      <c r="SR335" s="28"/>
      <c r="SS335" s="28"/>
      <c r="ST335" s="28"/>
      <c r="SU335" s="28"/>
      <c r="SV335" s="28"/>
      <c r="SW335" s="28"/>
      <c r="SX335" s="28"/>
      <c r="SY335" s="28"/>
      <c r="SZ335" s="28"/>
      <c r="TA335" s="28"/>
      <c r="TB335" s="28"/>
      <c r="TC335" s="28"/>
      <c r="TD335" s="28"/>
      <c r="TE335" s="28"/>
      <c r="TF335" s="28"/>
      <c r="TG335" s="28"/>
      <c r="TH335" s="28"/>
      <c r="TI335" s="28"/>
      <c r="TJ335" s="28"/>
      <c r="TK335" s="28"/>
      <c r="TL335" s="28"/>
      <c r="TM335" s="28"/>
      <c r="TN335" s="28"/>
      <c r="TO335" s="28"/>
      <c r="TP335" s="28"/>
      <c r="TQ335" s="28"/>
      <c r="TR335" s="28"/>
      <c r="TS335" s="28"/>
      <c r="TT335" s="28"/>
      <c r="TU335" s="28"/>
      <c r="TV335" s="28"/>
      <c r="TW335" s="28"/>
      <c r="TX335" s="28"/>
      <c r="TY335" s="28"/>
      <c r="TZ335" s="28"/>
      <c r="UA335" s="28"/>
      <c r="UB335" s="28"/>
      <c r="UC335" s="28"/>
      <c r="UD335" s="28"/>
      <c r="UE335" s="28"/>
      <c r="UF335" s="28"/>
      <c r="UG335" s="28"/>
      <c r="UH335" s="28"/>
      <c r="UI335" s="28"/>
      <c r="UJ335" s="28"/>
      <c r="UK335" s="28"/>
      <c r="UL335" s="28"/>
      <c r="UM335" s="28"/>
      <c r="UN335" s="28"/>
      <c r="UO335" s="28"/>
      <c r="UP335" s="28"/>
      <c r="UQ335" s="28"/>
      <c r="UR335" s="28"/>
      <c r="US335" s="28"/>
      <c r="UT335" s="28"/>
      <c r="UU335" s="28"/>
      <c r="UV335" s="28"/>
      <c r="UW335" s="28"/>
      <c r="UX335" s="28"/>
      <c r="UY335" s="28"/>
      <c r="UZ335" s="28"/>
      <c r="VA335" s="28"/>
      <c r="VB335" s="28"/>
      <c r="VC335" s="28"/>
      <c r="VD335" s="28"/>
      <c r="VE335" s="28"/>
      <c r="VF335" s="28"/>
      <c r="VG335" s="28"/>
      <c r="VH335" s="28"/>
      <c r="VI335" s="28"/>
      <c r="VJ335" s="28"/>
      <c r="VK335" s="28"/>
      <c r="VL335" s="28"/>
      <c r="VM335" s="28"/>
      <c r="VN335" s="28"/>
      <c r="VO335" s="28"/>
      <c r="VP335" s="28"/>
      <c r="VQ335" s="28"/>
      <c r="VR335" s="28"/>
      <c r="VS335" s="28"/>
      <c r="VT335" s="28"/>
      <c r="VU335" s="28"/>
      <c r="VV335" s="28"/>
      <c r="VW335" s="28"/>
      <c r="VX335" s="28"/>
      <c r="VY335" s="28"/>
      <c r="VZ335" s="28"/>
      <c r="WA335" s="28"/>
      <c r="WB335" s="28"/>
      <c r="WC335" s="28"/>
      <c r="WD335" s="28"/>
      <c r="WE335" s="28"/>
      <c r="WF335" s="28"/>
      <c r="WG335" s="28"/>
      <c r="WH335" s="28"/>
      <c r="WI335" s="28"/>
      <c r="WJ335" s="28"/>
      <c r="WK335" s="28"/>
      <c r="WL335" s="28"/>
      <c r="WM335" s="28"/>
      <c r="WN335" s="28"/>
      <c r="WO335" s="28"/>
      <c r="WP335" s="28"/>
      <c r="WQ335" s="28"/>
      <c r="WR335" s="28"/>
      <c r="WS335" s="28"/>
      <c r="WT335" s="28"/>
      <c r="WU335" s="28"/>
      <c r="WV335" s="28"/>
      <c r="WW335" s="28"/>
      <c r="WX335" s="28"/>
      <c r="WY335" s="28"/>
      <c r="WZ335" s="28"/>
      <c r="XA335" s="28"/>
      <c r="XB335" s="28"/>
      <c r="XC335" s="28"/>
      <c r="XD335" s="28"/>
      <c r="XE335" s="28"/>
      <c r="XF335" s="28"/>
      <c r="XG335" s="28"/>
      <c r="XH335" s="28"/>
      <c r="XI335" s="28"/>
      <c r="XJ335" s="28"/>
      <c r="XK335" s="28"/>
      <c r="XL335" s="28"/>
      <c r="XM335" s="28"/>
      <c r="XN335" s="28"/>
      <c r="XO335" s="28"/>
      <c r="XP335" s="28"/>
      <c r="XQ335" s="28"/>
      <c r="XR335" s="28"/>
      <c r="XS335" s="28"/>
      <c r="XT335" s="28"/>
      <c r="XU335" s="28"/>
      <c r="XV335" s="28"/>
      <c r="XW335" s="28"/>
      <c r="XX335" s="28"/>
      <c r="XY335" s="28"/>
      <c r="XZ335" s="28"/>
      <c r="YA335" s="28"/>
      <c r="YB335" s="28"/>
      <c r="YC335" s="28"/>
      <c r="YD335" s="28"/>
      <c r="YE335" s="28"/>
      <c r="YF335" s="28"/>
      <c r="YG335" s="28"/>
      <c r="YH335" s="28"/>
      <c r="YI335" s="28"/>
      <c r="YJ335" s="28"/>
      <c r="YK335" s="28"/>
      <c r="YL335" s="28"/>
      <c r="YM335" s="28"/>
      <c r="YN335" s="28"/>
      <c r="YO335" s="28"/>
      <c r="YP335" s="28"/>
      <c r="YQ335" s="28"/>
      <c r="YR335" s="28"/>
      <c r="YS335" s="28"/>
      <c r="YT335" s="28"/>
      <c r="YU335" s="28"/>
      <c r="YV335" s="28"/>
      <c r="YW335" s="28"/>
      <c r="YX335" s="28"/>
      <c r="YY335" s="28"/>
      <c r="YZ335" s="28"/>
      <c r="ZA335" s="28"/>
      <c r="ZB335" s="28"/>
      <c r="ZC335" s="28"/>
      <c r="ZD335" s="28"/>
      <c r="ZE335" s="28"/>
      <c r="ZF335" s="28"/>
      <c r="ZG335" s="28"/>
      <c r="ZH335" s="28"/>
      <c r="ZI335" s="28"/>
      <c r="ZJ335" s="28"/>
      <c r="ZK335" s="28"/>
      <c r="ZL335" s="28"/>
      <c r="ZM335" s="28"/>
      <c r="ZN335" s="28"/>
      <c r="ZO335" s="28"/>
      <c r="ZP335" s="28"/>
      <c r="ZQ335" s="28"/>
      <c r="ZR335" s="28"/>
      <c r="ZS335" s="28"/>
      <c r="ZT335" s="28"/>
      <c r="ZU335" s="28"/>
      <c r="ZV335" s="28"/>
      <c r="ZW335" s="28"/>
      <c r="ZX335" s="28"/>
      <c r="ZY335" s="28"/>
      <c r="ZZ335" s="28"/>
      <c r="AAA335" s="28"/>
      <c r="AAB335" s="28"/>
      <c r="AAC335" s="28"/>
      <c r="AAD335" s="28"/>
      <c r="AAE335" s="28"/>
      <c r="AAF335" s="28"/>
      <c r="AAG335" s="28"/>
      <c r="AAH335" s="28"/>
      <c r="AAI335" s="28"/>
      <c r="AAJ335" s="28"/>
      <c r="AAK335" s="28"/>
      <c r="AAL335" s="28"/>
      <c r="AAM335" s="28"/>
      <c r="AAN335" s="28"/>
      <c r="AAO335" s="28"/>
      <c r="AAP335" s="28"/>
      <c r="AAQ335" s="28"/>
      <c r="AAR335" s="28"/>
      <c r="AAS335" s="28"/>
      <c r="AAT335" s="28"/>
      <c r="AAU335" s="28"/>
      <c r="AAV335" s="28"/>
      <c r="AAW335" s="28"/>
      <c r="AAX335" s="28"/>
      <c r="AAY335" s="28"/>
      <c r="AAZ335" s="28"/>
      <c r="ABA335" s="28"/>
      <c r="ABB335" s="28"/>
      <c r="ABC335" s="28"/>
      <c r="ABD335" s="28"/>
      <c r="ABE335" s="28"/>
      <c r="ABF335" s="28"/>
      <c r="ABG335" s="28"/>
      <c r="ABH335" s="28"/>
      <c r="ABI335" s="28"/>
      <c r="ABJ335" s="28"/>
      <c r="ABK335" s="28"/>
      <c r="ABL335" s="28"/>
      <c r="ABM335" s="28"/>
      <c r="ABN335" s="28"/>
      <c r="ABO335" s="28"/>
      <c r="ABP335" s="28"/>
      <c r="ABQ335" s="28"/>
      <c r="ABR335" s="28"/>
      <c r="ABS335" s="28"/>
      <c r="ABT335" s="28"/>
      <c r="ABU335" s="28"/>
      <c r="ABV335" s="28"/>
      <c r="ABW335" s="28"/>
      <c r="ABX335" s="28"/>
      <c r="ABY335" s="28"/>
      <c r="ABZ335" s="28"/>
      <c r="ACA335" s="28"/>
      <c r="ACB335" s="28"/>
      <c r="ACC335" s="28"/>
      <c r="ACD335" s="28"/>
      <c r="ACE335" s="28"/>
      <c r="ACF335" s="28"/>
      <c r="ACG335" s="28"/>
      <c r="ACH335" s="28"/>
      <c r="ACI335" s="28"/>
      <c r="ACJ335" s="28"/>
      <c r="ACK335" s="28"/>
      <c r="ACL335" s="28"/>
      <c r="ACM335" s="28"/>
      <c r="ACN335" s="28"/>
      <c r="ACO335" s="28"/>
      <c r="ACP335" s="28"/>
      <c r="ACQ335" s="28"/>
      <c r="ACR335" s="28"/>
      <c r="ACS335" s="28"/>
      <c r="ACT335" s="28"/>
      <c r="ACU335" s="28"/>
      <c r="ACV335" s="28"/>
      <c r="ACW335" s="28"/>
      <c r="ACX335" s="28"/>
      <c r="ACY335" s="28"/>
      <c r="ACZ335" s="28"/>
      <c r="ADA335" s="28"/>
      <c r="ADB335" s="28"/>
      <c r="ADC335" s="28"/>
      <c r="ADD335" s="28"/>
      <c r="ADE335" s="28"/>
      <c r="ADF335" s="28"/>
      <c r="ADG335" s="28"/>
      <c r="ADH335" s="28"/>
      <c r="ADI335" s="28"/>
      <c r="ADJ335" s="28"/>
      <c r="ADK335" s="28"/>
      <c r="ADL335" s="28"/>
      <c r="ADM335" s="28"/>
      <c r="ADN335" s="28"/>
      <c r="ADO335" s="28"/>
      <c r="ADP335" s="28"/>
      <c r="ADQ335" s="28"/>
      <c r="ADR335" s="28"/>
      <c r="ADS335" s="28"/>
      <c r="ADT335" s="28"/>
      <c r="ADU335" s="28"/>
      <c r="ADV335" s="28"/>
      <c r="ADW335" s="28"/>
      <c r="ADX335" s="28"/>
      <c r="ADY335" s="28"/>
      <c r="ADZ335" s="28"/>
      <c r="AEA335" s="28"/>
      <c r="AEB335" s="28"/>
      <c r="AEC335" s="28"/>
      <c r="AED335" s="28"/>
      <c r="AEE335" s="28"/>
      <c r="AEF335" s="28"/>
      <c r="AEG335" s="28"/>
      <c r="AEH335" s="28"/>
      <c r="AEI335" s="28"/>
      <c r="AEJ335" s="28"/>
      <c r="AEK335" s="28"/>
      <c r="AEL335" s="28"/>
      <c r="AEM335" s="28"/>
      <c r="AEN335" s="28"/>
      <c r="AEO335" s="28"/>
      <c r="AEP335" s="28"/>
      <c r="AEQ335" s="28"/>
      <c r="AER335" s="28"/>
      <c r="AES335" s="28"/>
      <c r="AET335" s="28"/>
      <c r="AEU335" s="28"/>
      <c r="AEV335" s="28"/>
      <c r="AEW335" s="28"/>
      <c r="AEX335" s="28"/>
      <c r="AEY335" s="28"/>
      <c r="AEZ335" s="28"/>
      <c r="AFA335" s="28"/>
      <c r="AFB335" s="28"/>
      <c r="AFC335" s="28"/>
      <c r="AFD335" s="28"/>
      <c r="AFE335" s="28"/>
      <c r="AFF335" s="28"/>
      <c r="AFG335" s="28"/>
      <c r="AFH335" s="28"/>
      <c r="AFI335" s="28"/>
      <c r="AFJ335" s="28"/>
      <c r="AFK335" s="28"/>
      <c r="AFL335" s="28"/>
      <c r="AFM335" s="28"/>
      <c r="AFN335" s="28"/>
      <c r="AFO335" s="28"/>
    </row>
    <row r="336" spans="1:847" ht="31.05" customHeight="1">
      <c r="A336" s="437"/>
      <c r="B336" s="354"/>
      <c r="C336" s="480" t="s">
        <v>118</v>
      </c>
      <c r="D336" s="350"/>
      <c r="E336" s="481" t="b">
        <v>0</v>
      </c>
      <c r="F336" s="453">
        <f t="shared" si="133"/>
        <v>0</v>
      </c>
      <c r="G336" s="453">
        <f t="shared" si="134"/>
        <v>0</v>
      </c>
      <c r="H336" s="354" t="s">
        <v>453</v>
      </c>
      <c r="I336" s="542">
        <v>100</v>
      </c>
      <c r="J336" s="467" t="s">
        <v>334</v>
      </c>
      <c r="K336" s="456">
        <f t="shared" si="129"/>
        <v>0</v>
      </c>
      <c r="L336" s="422" t="str">
        <f t="shared" si="130"/>
        <v/>
      </c>
      <c r="M336" s="618">
        <v>12.48</v>
      </c>
      <c r="N336" s="262" t="s">
        <v>254</v>
      </c>
      <c r="O336" s="262">
        <f>G336*M336</f>
        <v>0</v>
      </c>
      <c r="P336" s="262" t="s">
        <v>255</v>
      </c>
      <c r="Q336" s="262"/>
      <c r="R336" s="262"/>
      <c r="S336" s="262"/>
      <c r="T336" s="262"/>
      <c r="U336" s="262"/>
      <c r="V336" s="262"/>
      <c r="W336" s="262"/>
      <c r="X336" s="262"/>
      <c r="Y336" s="246">
        <f t="shared" si="131"/>
        <v>0</v>
      </c>
      <c r="Z336" s="262"/>
      <c r="AA336" s="256">
        <f t="shared" si="132"/>
        <v>0</v>
      </c>
    </row>
    <row r="337" spans="1:847" s="6" customFormat="1" ht="31.05" customHeight="1">
      <c r="A337" s="457"/>
      <c r="B337" s="44"/>
      <c r="C337" s="472" t="s">
        <v>256</v>
      </c>
      <c r="D337" s="349"/>
      <c r="E337" s="473" t="b">
        <v>0</v>
      </c>
      <c r="F337" s="461">
        <f t="shared" si="133"/>
        <v>0</v>
      </c>
      <c r="G337" s="461">
        <f t="shared" si="134"/>
        <v>0</v>
      </c>
      <c r="H337" s="44" t="s">
        <v>453</v>
      </c>
      <c r="I337" s="542">
        <v>100</v>
      </c>
      <c r="J337" s="468" t="s">
        <v>334</v>
      </c>
      <c r="K337" s="463">
        <f t="shared" si="129"/>
        <v>0</v>
      </c>
      <c r="L337" s="464" t="str">
        <f t="shared" si="130"/>
        <v/>
      </c>
      <c r="M337" s="337">
        <v>13.4</v>
      </c>
      <c r="N337" s="256" t="s">
        <v>212</v>
      </c>
      <c r="O337" s="256">
        <f>G337*M337</f>
        <v>0</v>
      </c>
      <c r="P337" s="249" t="s">
        <v>258</v>
      </c>
      <c r="Q337" s="256"/>
      <c r="R337" s="256"/>
      <c r="S337" s="256"/>
      <c r="T337" s="256"/>
      <c r="U337" s="256"/>
      <c r="V337" s="256"/>
      <c r="W337" s="256"/>
      <c r="X337" s="256"/>
      <c r="Y337" s="246">
        <f t="shared" si="131"/>
        <v>0</v>
      </c>
      <c r="Z337" s="256">
        <f>G337*17.09*0.5*0.5*3.67</f>
        <v>0</v>
      </c>
      <c r="AA337" s="256">
        <f t="shared" si="132"/>
        <v>0</v>
      </c>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c r="DJ337" s="28"/>
      <c r="DK337" s="28"/>
      <c r="DL337" s="28"/>
      <c r="DM337" s="28"/>
      <c r="DN337" s="28"/>
      <c r="DO337" s="28"/>
      <c r="DP337" s="28"/>
      <c r="DQ337" s="28"/>
      <c r="DR337" s="28"/>
      <c r="DS337" s="28"/>
      <c r="DT337" s="28"/>
      <c r="DU337" s="28"/>
      <c r="DV337" s="28"/>
      <c r="DW337" s="28"/>
      <c r="DX337" s="28"/>
      <c r="DY337" s="28"/>
      <c r="DZ337" s="28"/>
      <c r="EA337" s="28"/>
      <c r="EB337" s="28"/>
      <c r="EC337" s="28"/>
      <c r="ED337" s="28"/>
      <c r="EE337" s="28"/>
      <c r="EF337" s="28"/>
      <c r="EG337" s="28"/>
      <c r="EH337" s="28"/>
      <c r="EI337" s="28"/>
      <c r="EJ337" s="28"/>
      <c r="EK337" s="28"/>
      <c r="EL337" s="28"/>
      <c r="EM337" s="28"/>
      <c r="EN337" s="28"/>
      <c r="EO337" s="28"/>
      <c r="EP337" s="28"/>
      <c r="EQ337" s="28"/>
      <c r="ER337" s="28"/>
      <c r="ES337" s="28"/>
      <c r="ET337" s="28"/>
      <c r="EU337" s="28"/>
      <c r="EV337" s="28"/>
      <c r="EW337" s="28"/>
      <c r="EX337" s="28"/>
      <c r="EY337" s="28"/>
      <c r="EZ337" s="28"/>
      <c r="FA337" s="28"/>
      <c r="FB337" s="28"/>
      <c r="FC337" s="28"/>
      <c r="FD337" s="28"/>
      <c r="FE337" s="28"/>
      <c r="FF337" s="28"/>
      <c r="FG337" s="28"/>
      <c r="FH337" s="28"/>
      <c r="FI337" s="28"/>
      <c r="FJ337" s="28"/>
      <c r="FK337" s="28"/>
      <c r="FL337" s="28"/>
      <c r="FM337" s="28"/>
      <c r="FN337" s="28"/>
      <c r="FO337" s="28"/>
      <c r="FP337" s="28"/>
      <c r="FQ337" s="28"/>
      <c r="FR337" s="28"/>
      <c r="FS337" s="28"/>
      <c r="FT337" s="28"/>
      <c r="FU337" s="28"/>
      <c r="FV337" s="28"/>
      <c r="FW337" s="28"/>
      <c r="FX337" s="28"/>
      <c r="FY337" s="28"/>
      <c r="FZ337" s="28"/>
      <c r="GA337" s="28"/>
      <c r="GB337" s="28"/>
      <c r="GC337" s="28"/>
      <c r="GD337" s="28"/>
      <c r="GE337" s="28"/>
      <c r="GF337" s="28"/>
      <c r="GG337" s="28"/>
      <c r="GH337" s="28"/>
      <c r="GI337" s="28"/>
      <c r="GJ337" s="28"/>
      <c r="GK337" s="28"/>
      <c r="GL337" s="28"/>
      <c r="GM337" s="28"/>
      <c r="GN337" s="28"/>
      <c r="GO337" s="28"/>
      <c r="GP337" s="28"/>
      <c r="GQ337" s="28"/>
      <c r="GR337" s="28"/>
      <c r="GS337" s="28"/>
      <c r="GT337" s="28"/>
      <c r="GU337" s="28"/>
      <c r="GV337" s="28"/>
      <c r="GW337" s="28"/>
      <c r="GX337" s="28"/>
      <c r="GY337" s="28"/>
      <c r="GZ337" s="28"/>
      <c r="HA337" s="28"/>
      <c r="HB337" s="28"/>
      <c r="HC337" s="28"/>
      <c r="HD337" s="28"/>
      <c r="HE337" s="28"/>
      <c r="HF337" s="28"/>
      <c r="HG337" s="28"/>
      <c r="HH337" s="28"/>
      <c r="HI337" s="28"/>
      <c r="HJ337" s="28"/>
      <c r="HK337" s="28"/>
      <c r="HL337" s="28"/>
      <c r="HM337" s="28"/>
      <c r="HN337" s="28"/>
      <c r="HO337" s="28"/>
      <c r="HP337" s="28"/>
      <c r="HQ337" s="28"/>
      <c r="HR337" s="28"/>
      <c r="HS337" s="28"/>
      <c r="HT337" s="28"/>
      <c r="HU337" s="28"/>
      <c r="HV337" s="28"/>
      <c r="HW337" s="28"/>
      <c r="HX337" s="28"/>
      <c r="HY337" s="28"/>
      <c r="HZ337" s="28"/>
      <c r="IA337" s="28"/>
      <c r="IB337" s="28"/>
      <c r="IC337" s="28"/>
      <c r="ID337" s="28"/>
      <c r="IE337" s="28"/>
      <c r="IF337" s="28"/>
      <c r="IG337" s="28"/>
      <c r="IH337" s="28"/>
      <c r="II337" s="28"/>
      <c r="IJ337" s="28"/>
      <c r="IK337" s="28"/>
      <c r="IL337" s="28"/>
      <c r="IM337" s="28"/>
      <c r="IN337" s="28"/>
      <c r="IO337" s="28"/>
      <c r="IP337" s="28"/>
      <c r="IQ337" s="28"/>
      <c r="IR337" s="28"/>
      <c r="IS337" s="28"/>
      <c r="IT337" s="28"/>
      <c r="IU337" s="28"/>
      <c r="IV337" s="28"/>
      <c r="IW337" s="28"/>
      <c r="IX337" s="28"/>
      <c r="IY337" s="28"/>
      <c r="IZ337" s="28"/>
      <c r="JA337" s="28"/>
      <c r="JB337" s="28"/>
      <c r="JC337" s="28"/>
      <c r="JD337" s="28"/>
      <c r="JE337" s="28"/>
      <c r="JF337" s="28"/>
      <c r="JG337" s="28"/>
      <c r="JH337" s="28"/>
      <c r="JI337" s="28"/>
      <c r="JJ337" s="28"/>
      <c r="JK337" s="28"/>
      <c r="JL337" s="28"/>
      <c r="JM337" s="28"/>
      <c r="JN337" s="28"/>
      <c r="JO337" s="28"/>
      <c r="JP337" s="28"/>
      <c r="JQ337" s="28"/>
      <c r="JR337" s="28"/>
      <c r="JS337" s="28"/>
      <c r="JT337" s="28"/>
      <c r="JU337" s="28"/>
      <c r="JV337" s="28"/>
      <c r="JW337" s="28"/>
      <c r="JX337" s="28"/>
      <c r="JY337" s="28"/>
      <c r="JZ337" s="28"/>
      <c r="KA337" s="28"/>
      <c r="KB337" s="28"/>
      <c r="KC337" s="28"/>
      <c r="KD337" s="28"/>
      <c r="KE337" s="28"/>
      <c r="KF337" s="28"/>
      <c r="KG337" s="28"/>
      <c r="KH337" s="28"/>
      <c r="KI337" s="28"/>
      <c r="KJ337" s="28"/>
      <c r="KK337" s="28"/>
      <c r="KL337" s="28"/>
      <c r="KM337" s="28"/>
      <c r="KN337" s="28"/>
      <c r="KO337" s="28"/>
      <c r="KP337" s="28"/>
      <c r="KQ337" s="28"/>
      <c r="KR337" s="28"/>
      <c r="KS337" s="28"/>
      <c r="KT337" s="28"/>
      <c r="KU337" s="28"/>
      <c r="KV337" s="28"/>
      <c r="KW337" s="28"/>
      <c r="KX337" s="28"/>
      <c r="KY337" s="28"/>
      <c r="KZ337" s="28"/>
      <c r="LA337" s="28"/>
      <c r="LB337" s="28"/>
      <c r="LC337" s="28"/>
      <c r="LD337" s="28"/>
      <c r="LE337" s="28"/>
      <c r="LF337" s="28"/>
      <c r="LG337" s="28"/>
      <c r="LH337" s="28"/>
      <c r="LI337" s="28"/>
      <c r="LJ337" s="28"/>
      <c r="LK337" s="28"/>
      <c r="LL337" s="28"/>
      <c r="LM337" s="28"/>
      <c r="LN337" s="28"/>
      <c r="LO337" s="28"/>
      <c r="LP337" s="28"/>
      <c r="LQ337" s="28"/>
      <c r="LR337" s="28"/>
      <c r="LS337" s="28"/>
      <c r="LT337" s="28"/>
      <c r="LU337" s="28"/>
      <c r="LV337" s="28"/>
      <c r="LW337" s="28"/>
      <c r="LX337" s="28"/>
      <c r="LY337" s="28"/>
      <c r="LZ337" s="28"/>
      <c r="MA337" s="28"/>
      <c r="MB337" s="28"/>
      <c r="MC337" s="28"/>
      <c r="MD337" s="28"/>
      <c r="ME337" s="28"/>
      <c r="MF337" s="28"/>
      <c r="MG337" s="28"/>
      <c r="MH337" s="28"/>
      <c r="MI337" s="28"/>
      <c r="MJ337" s="28"/>
      <c r="MK337" s="28"/>
      <c r="ML337" s="28"/>
      <c r="MM337" s="28"/>
      <c r="MN337" s="28"/>
      <c r="MO337" s="28"/>
      <c r="MP337" s="28"/>
      <c r="MQ337" s="28"/>
      <c r="MR337" s="28"/>
      <c r="MS337" s="28"/>
      <c r="MT337" s="28"/>
      <c r="MU337" s="28"/>
      <c r="MV337" s="28"/>
      <c r="MW337" s="28"/>
      <c r="MX337" s="28"/>
      <c r="MY337" s="28"/>
      <c r="MZ337" s="28"/>
      <c r="NA337" s="28"/>
      <c r="NB337" s="28"/>
      <c r="NC337" s="28"/>
      <c r="ND337" s="28"/>
      <c r="NE337" s="28"/>
      <c r="NF337" s="28"/>
      <c r="NG337" s="28"/>
      <c r="NH337" s="28"/>
      <c r="NI337" s="28"/>
      <c r="NJ337" s="28"/>
      <c r="NK337" s="28"/>
      <c r="NL337" s="28"/>
      <c r="NM337" s="28"/>
      <c r="NN337" s="28"/>
      <c r="NO337" s="28"/>
      <c r="NP337" s="28"/>
      <c r="NQ337" s="28"/>
      <c r="NR337" s="28"/>
      <c r="NS337" s="28"/>
      <c r="NT337" s="28"/>
      <c r="NU337" s="28"/>
      <c r="NV337" s="28"/>
      <c r="NW337" s="28"/>
      <c r="NX337" s="28"/>
      <c r="NY337" s="28"/>
      <c r="NZ337" s="28"/>
      <c r="OA337" s="28"/>
      <c r="OB337" s="28"/>
      <c r="OC337" s="28"/>
      <c r="OD337" s="28"/>
      <c r="OE337" s="28"/>
      <c r="OF337" s="28"/>
      <c r="OG337" s="28"/>
      <c r="OH337" s="28"/>
      <c r="OI337" s="28"/>
      <c r="OJ337" s="28"/>
      <c r="OK337" s="28"/>
      <c r="OL337" s="28"/>
      <c r="OM337" s="28"/>
      <c r="ON337" s="28"/>
      <c r="OO337" s="28"/>
      <c r="OP337" s="28"/>
      <c r="OQ337" s="28"/>
      <c r="OR337" s="28"/>
      <c r="OS337" s="28"/>
      <c r="OT337" s="28"/>
      <c r="OU337" s="28"/>
      <c r="OV337" s="28"/>
      <c r="OW337" s="28"/>
      <c r="OX337" s="28"/>
      <c r="OY337" s="28"/>
      <c r="OZ337" s="28"/>
      <c r="PA337" s="28"/>
      <c r="PB337" s="28"/>
      <c r="PC337" s="28"/>
      <c r="PD337" s="28"/>
      <c r="PE337" s="28"/>
      <c r="PF337" s="28"/>
      <c r="PG337" s="28"/>
      <c r="PH337" s="28"/>
      <c r="PI337" s="28"/>
      <c r="PJ337" s="28"/>
      <c r="PK337" s="28"/>
      <c r="PL337" s="28"/>
      <c r="PM337" s="28"/>
      <c r="PN337" s="28"/>
      <c r="PO337" s="28"/>
      <c r="PP337" s="28"/>
      <c r="PQ337" s="28"/>
      <c r="PR337" s="28"/>
      <c r="PS337" s="28"/>
      <c r="PT337" s="28"/>
      <c r="PU337" s="28"/>
      <c r="PV337" s="28"/>
      <c r="PW337" s="28"/>
      <c r="PX337" s="28"/>
      <c r="PY337" s="28"/>
      <c r="PZ337" s="28"/>
      <c r="QA337" s="28"/>
      <c r="QB337" s="28"/>
      <c r="QC337" s="28"/>
      <c r="QD337" s="28"/>
      <c r="QE337" s="28"/>
      <c r="QF337" s="28"/>
      <c r="QG337" s="28"/>
      <c r="QH337" s="28"/>
      <c r="QI337" s="28"/>
      <c r="QJ337" s="28"/>
      <c r="QK337" s="28"/>
      <c r="QL337" s="28"/>
      <c r="QM337" s="28"/>
      <c r="QN337" s="28"/>
      <c r="QO337" s="28"/>
      <c r="QP337" s="28"/>
      <c r="QQ337" s="28"/>
      <c r="QR337" s="28"/>
      <c r="QS337" s="28"/>
      <c r="QT337" s="28"/>
      <c r="QU337" s="28"/>
      <c r="QV337" s="28"/>
      <c r="QW337" s="28"/>
      <c r="QX337" s="28"/>
      <c r="QY337" s="28"/>
      <c r="QZ337" s="28"/>
      <c r="RA337" s="28"/>
      <c r="RB337" s="28"/>
      <c r="RC337" s="28"/>
      <c r="RD337" s="28"/>
      <c r="RE337" s="28"/>
      <c r="RF337" s="28"/>
      <c r="RG337" s="28"/>
      <c r="RH337" s="28"/>
      <c r="RI337" s="28"/>
      <c r="RJ337" s="28"/>
      <c r="RK337" s="28"/>
      <c r="RL337" s="28"/>
      <c r="RM337" s="28"/>
      <c r="RN337" s="28"/>
      <c r="RO337" s="28"/>
      <c r="RP337" s="28"/>
      <c r="RQ337" s="28"/>
      <c r="RR337" s="28"/>
      <c r="RS337" s="28"/>
      <c r="RT337" s="28"/>
      <c r="RU337" s="28"/>
      <c r="RV337" s="28"/>
      <c r="RW337" s="28"/>
      <c r="RX337" s="28"/>
      <c r="RY337" s="28"/>
      <c r="RZ337" s="28"/>
      <c r="SA337" s="28"/>
      <c r="SB337" s="28"/>
      <c r="SC337" s="28"/>
      <c r="SD337" s="28"/>
      <c r="SE337" s="28"/>
      <c r="SF337" s="28"/>
      <c r="SG337" s="28"/>
      <c r="SH337" s="28"/>
      <c r="SI337" s="28"/>
      <c r="SJ337" s="28"/>
      <c r="SK337" s="28"/>
      <c r="SL337" s="28"/>
      <c r="SM337" s="28"/>
      <c r="SN337" s="28"/>
      <c r="SO337" s="28"/>
      <c r="SP337" s="28"/>
      <c r="SQ337" s="28"/>
      <c r="SR337" s="28"/>
      <c r="SS337" s="28"/>
      <c r="ST337" s="28"/>
      <c r="SU337" s="28"/>
      <c r="SV337" s="28"/>
      <c r="SW337" s="28"/>
      <c r="SX337" s="28"/>
      <c r="SY337" s="28"/>
      <c r="SZ337" s="28"/>
      <c r="TA337" s="28"/>
      <c r="TB337" s="28"/>
      <c r="TC337" s="28"/>
      <c r="TD337" s="28"/>
      <c r="TE337" s="28"/>
      <c r="TF337" s="28"/>
      <c r="TG337" s="28"/>
      <c r="TH337" s="28"/>
      <c r="TI337" s="28"/>
      <c r="TJ337" s="28"/>
      <c r="TK337" s="28"/>
      <c r="TL337" s="28"/>
      <c r="TM337" s="28"/>
      <c r="TN337" s="28"/>
      <c r="TO337" s="28"/>
      <c r="TP337" s="28"/>
      <c r="TQ337" s="28"/>
      <c r="TR337" s="28"/>
      <c r="TS337" s="28"/>
      <c r="TT337" s="28"/>
      <c r="TU337" s="28"/>
      <c r="TV337" s="28"/>
      <c r="TW337" s="28"/>
      <c r="TX337" s="28"/>
      <c r="TY337" s="28"/>
      <c r="TZ337" s="28"/>
      <c r="UA337" s="28"/>
      <c r="UB337" s="28"/>
      <c r="UC337" s="28"/>
      <c r="UD337" s="28"/>
      <c r="UE337" s="28"/>
      <c r="UF337" s="28"/>
      <c r="UG337" s="28"/>
      <c r="UH337" s="28"/>
      <c r="UI337" s="28"/>
      <c r="UJ337" s="28"/>
      <c r="UK337" s="28"/>
      <c r="UL337" s="28"/>
      <c r="UM337" s="28"/>
      <c r="UN337" s="28"/>
      <c r="UO337" s="28"/>
      <c r="UP337" s="28"/>
      <c r="UQ337" s="28"/>
      <c r="UR337" s="28"/>
      <c r="US337" s="28"/>
      <c r="UT337" s="28"/>
      <c r="UU337" s="28"/>
      <c r="UV337" s="28"/>
      <c r="UW337" s="28"/>
      <c r="UX337" s="28"/>
      <c r="UY337" s="28"/>
      <c r="UZ337" s="28"/>
      <c r="VA337" s="28"/>
      <c r="VB337" s="28"/>
      <c r="VC337" s="28"/>
      <c r="VD337" s="28"/>
      <c r="VE337" s="28"/>
      <c r="VF337" s="28"/>
      <c r="VG337" s="28"/>
      <c r="VH337" s="28"/>
      <c r="VI337" s="28"/>
      <c r="VJ337" s="28"/>
      <c r="VK337" s="28"/>
      <c r="VL337" s="28"/>
      <c r="VM337" s="28"/>
      <c r="VN337" s="28"/>
      <c r="VO337" s="28"/>
      <c r="VP337" s="28"/>
      <c r="VQ337" s="28"/>
      <c r="VR337" s="28"/>
      <c r="VS337" s="28"/>
      <c r="VT337" s="28"/>
      <c r="VU337" s="28"/>
      <c r="VV337" s="28"/>
      <c r="VW337" s="28"/>
      <c r="VX337" s="28"/>
      <c r="VY337" s="28"/>
      <c r="VZ337" s="28"/>
      <c r="WA337" s="28"/>
      <c r="WB337" s="28"/>
      <c r="WC337" s="28"/>
      <c r="WD337" s="28"/>
      <c r="WE337" s="28"/>
      <c r="WF337" s="28"/>
      <c r="WG337" s="28"/>
      <c r="WH337" s="28"/>
      <c r="WI337" s="28"/>
      <c r="WJ337" s="28"/>
      <c r="WK337" s="28"/>
      <c r="WL337" s="28"/>
      <c r="WM337" s="28"/>
      <c r="WN337" s="28"/>
      <c r="WO337" s="28"/>
      <c r="WP337" s="28"/>
      <c r="WQ337" s="28"/>
      <c r="WR337" s="28"/>
      <c r="WS337" s="28"/>
      <c r="WT337" s="28"/>
      <c r="WU337" s="28"/>
      <c r="WV337" s="28"/>
      <c r="WW337" s="28"/>
      <c r="WX337" s="28"/>
      <c r="WY337" s="28"/>
      <c r="WZ337" s="28"/>
      <c r="XA337" s="28"/>
      <c r="XB337" s="28"/>
      <c r="XC337" s="28"/>
      <c r="XD337" s="28"/>
      <c r="XE337" s="28"/>
      <c r="XF337" s="28"/>
      <c r="XG337" s="28"/>
      <c r="XH337" s="28"/>
      <c r="XI337" s="28"/>
      <c r="XJ337" s="28"/>
      <c r="XK337" s="28"/>
      <c r="XL337" s="28"/>
      <c r="XM337" s="28"/>
      <c r="XN337" s="28"/>
      <c r="XO337" s="28"/>
      <c r="XP337" s="28"/>
      <c r="XQ337" s="28"/>
      <c r="XR337" s="28"/>
      <c r="XS337" s="28"/>
      <c r="XT337" s="28"/>
      <c r="XU337" s="28"/>
      <c r="XV337" s="28"/>
      <c r="XW337" s="28"/>
      <c r="XX337" s="28"/>
      <c r="XY337" s="28"/>
      <c r="XZ337" s="28"/>
      <c r="YA337" s="28"/>
      <c r="YB337" s="28"/>
      <c r="YC337" s="28"/>
      <c r="YD337" s="28"/>
      <c r="YE337" s="28"/>
      <c r="YF337" s="28"/>
      <c r="YG337" s="28"/>
      <c r="YH337" s="28"/>
      <c r="YI337" s="28"/>
      <c r="YJ337" s="28"/>
      <c r="YK337" s="28"/>
      <c r="YL337" s="28"/>
      <c r="YM337" s="28"/>
      <c r="YN337" s="28"/>
      <c r="YO337" s="28"/>
      <c r="YP337" s="28"/>
      <c r="YQ337" s="28"/>
      <c r="YR337" s="28"/>
      <c r="YS337" s="28"/>
      <c r="YT337" s="28"/>
      <c r="YU337" s="28"/>
      <c r="YV337" s="28"/>
      <c r="YW337" s="28"/>
      <c r="YX337" s="28"/>
      <c r="YY337" s="28"/>
      <c r="YZ337" s="28"/>
      <c r="ZA337" s="28"/>
      <c r="ZB337" s="28"/>
      <c r="ZC337" s="28"/>
      <c r="ZD337" s="28"/>
      <c r="ZE337" s="28"/>
      <c r="ZF337" s="28"/>
      <c r="ZG337" s="28"/>
      <c r="ZH337" s="28"/>
      <c r="ZI337" s="28"/>
      <c r="ZJ337" s="28"/>
      <c r="ZK337" s="28"/>
      <c r="ZL337" s="28"/>
      <c r="ZM337" s="28"/>
      <c r="ZN337" s="28"/>
      <c r="ZO337" s="28"/>
      <c r="ZP337" s="28"/>
      <c r="ZQ337" s="28"/>
      <c r="ZR337" s="28"/>
      <c r="ZS337" s="28"/>
      <c r="ZT337" s="28"/>
      <c r="ZU337" s="28"/>
      <c r="ZV337" s="28"/>
      <c r="ZW337" s="28"/>
      <c r="ZX337" s="28"/>
      <c r="ZY337" s="28"/>
      <c r="ZZ337" s="28"/>
      <c r="AAA337" s="28"/>
      <c r="AAB337" s="28"/>
      <c r="AAC337" s="28"/>
      <c r="AAD337" s="28"/>
      <c r="AAE337" s="28"/>
      <c r="AAF337" s="28"/>
      <c r="AAG337" s="28"/>
      <c r="AAH337" s="28"/>
      <c r="AAI337" s="28"/>
      <c r="AAJ337" s="28"/>
      <c r="AAK337" s="28"/>
      <c r="AAL337" s="28"/>
      <c r="AAM337" s="28"/>
      <c r="AAN337" s="28"/>
      <c r="AAO337" s="28"/>
      <c r="AAP337" s="28"/>
      <c r="AAQ337" s="28"/>
      <c r="AAR337" s="28"/>
      <c r="AAS337" s="28"/>
      <c r="AAT337" s="28"/>
      <c r="AAU337" s="28"/>
      <c r="AAV337" s="28"/>
      <c r="AAW337" s="28"/>
      <c r="AAX337" s="28"/>
      <c r="AAY337" s="28"/>
      <c r="AAZ337" s="28"/>
      <c r="ABA337" s="28"/>
      <c r="ABB337" s="28"/>
      <c r="ABC337" s="28"/>
      <c r="ABD337" s="28"/>
      <c r="ABE337" s="28"/>
      <c r="ABF337" s="28"/>
      <c r="ABG337" s="28"/>
      <c r="ABH337" s="28"/>
      <c r="ABI337" s="28"/>
      <c r="ABJ337" s="28"/>
      <c r="ABK337" s="28"/>
      <c r="ABL337" s="28"/>
      <c r="ABM337" s="28"/>
      <c r="ABN337" s="28"/>
      <c r="ABO337" s="28"/>
      <c r="ABP337" s="28"/>
      <c r="ABQ337" s="28"/>
      <c r="ABR337" s="28"/>
      <c r="ABS337" s="28"/>
      <c r="ABT337" s="28"/>
      <c r="ABU337" s="28"/>
      <c r="ABV337" s="28"/>
      <c r="ABW337" s="28"/>
      <c r="ABX337" s="28"/>
      <c r="ABY337" s="28"/>
      <c r="ABZ337" s="28"/>
      <c r="ACA337" s="28"/>
      <c r="ACB337" s="28"/>
      <c r="ACC337" s="28"/>
      <c r="ACD337" s="28"/>
      <c r="ACE337" s="28"/>
      <c r="ACF337" s="28"/>
      <c r="ACG337" s="28"/>
      <c r="ACH337" s="28"/>
      <c r="ACI337" s="28"/>
      <c r="ACJ337" s="28"/>
      <c r="ACK337" s="28"/>
      <c r="ACL337" s="28"/>
      <c r="ACM337" s="28"/>
      <c r="ACN337" s="28"/>
      <c r="ACO337" s="28"/>
      <c r="ACP337" s="28"/>
      <c r="ACQ337" s="28"/>
      <c r="ACR337" s="28"/>
      <c r="ACS337" s="28"/>
      <c r="ACT337" s="28"/>
      <c r="ACU337" s="28"/>
      <c r="ACV337" s="28"/>
      <c r="ACW337" s="28"/>
      <c r="ACX337" s="28"/>
      <c r="ACY337" s="28"/>
      <c r="ACZ337" s="28"/>
      <c r="ADA337" s="28"/>
      <c r="ADB337" s="28"/>
      <c r="ADC337" s="28"/>
      <c r="ADD337" s="28"/>
      <c r="ADE337" s="28"/>
      <c r="ADF337" s="28"/>
      <c r="ADG337" s="28"/>
      <c r="ADH337" s="28"/>
      <c r="ADI337" s="28"/>
      <c r="ADJ337" s="28"/>
      <c r="ADK337" s="28"/>
      <c r="ADL337" s="28"/>
      <c r="ADM337" s="28"/>
      <c r="ADN337" s="28"/>
      <c r="ADO337" s="28"/>
      <c r="ADP337" s="28"/>
      <c r="ADQ337" s="28"/>
      <c r="ADR337" s="28"/>
      <c r="ADS337" s="28"/>
      <c r="ADT337" s="28"/>
      <c r="ADU337" s="28"/>
      <c r="ADV337" s="28"/>
      <c r="ADW337" s="28"/>
      <c r="ADX337" s="28"/>
      <c r="ADY337" s="28"/>
      <c r="ADZ337" s="28"/>
      <c r="AEA337" s="28"/>
      <c r="AEB337" s="28"/>
      <c r="AEC337" s="28"/>
      <c r="AED337" s="28"/>
      <c r="AEE337" s="28"/>
      <c r="AEF337" s="28"/>
      <c r="AEG337" s="28"/>
      <c r="AEH337" s="28"/>
      <c r="AEI337" s="28"/>
      <c r="AEJ337" s="28"/>
      <c r="AEK337" s="28"/>
      <c r="AEL337" s="28"/>
      <c r="AEM337" s="28"/>
      <c r="AEN337" s="28"/>
      <c r="AEO337" s="28"/>
      <c r="AEP337" s="28"/>
      <c r="AEQ337" s="28"/>
      <c r="AER337" s="28"/>
      <c r="AES337" s="28"/>
      <c r="AET337" s="28"/>
      <c r="AEU337" s="28"/>
      <c r="AEV337" s="28"/>
      <c r="AEW337" s="28"/>
      <c r="AEX337" s="28"/>
      <c r="AEY337" s="28"/>
      <c r="AEZ337" s="28"/>
      <c r="AFA337" s="28"/>
      <c r="AFB337" s="28"/>
      <c r="AFC337" s="28"/>
      <c r="AFD337" s="28"/>
      <c r="AFE337" s="28"/>
      <c r="AFF337" s="28"/>
      <c r="AFG337" s="28"/>
      <c r="AFH337" s="28"/>
      <c r="AFI337" s="28"/>
      <c r="AFJ337" s="28"/>
      <c r="AFK337" s="28"/>
      <c r="AFL337" s="28"/>
      <c r="AFM337" s="28"/>
      <c r="AFN337" s="28"/>
      <c r="AFO337" s="28"/>
    </row>
    <row r="338" spans="1:847" s="28" customFormat="1" ht="31.05" customHeight="1">
      <c r="A338" s="450"/>
      <c r="B338" s="35"/>
      <c r="C338" s="474" t="s">
        <v>361</v>
      </c>
      <c r="D338" s="350"/>
      <c r="E338" s="452" t="b">
        <v>0</v>
      </c>
      <c r="F338" s="453">
        <f t="shared" si="133"/>
        <v>0</v>
      </c>
      <c r="G338" s="453">
        <f t="shared" si="134"/>
        <v>0</v>
      </c>
      <c r="H338" s="354" t="s">
        <v>453</v>
      </c>
      <c r="I338" s="542">
        <v>100</v>
      </c>
      <c r="J338" s="455" t="s">
        <v>334</v>
      </c>
      <c r="K338" s="456">
        <f t="shared" si="129"/>
        <v>0</v>
      </c>
      <c r="L338" s="422" t="str">
        <f t="shared" si="130"/>
        <v/>
      </c>
      <c r="M338" s="308">
        <v>72.64</v>
      </c>
      <c r="N338" s="308" t="s">
        <v>138</v>
      </c>
      <c r="O338" s="308">
        <f>G338*0.0127*M338</f>
        <v>0</v>
      </c>
      <c r="P338" s="250" t="s">
        <v>147</v>
      </c>
      <c r="Q338" s="259">
        <v>74.02</v>
      </c>
      <c r="R338" s="259" t="s">
        <v>138</v>
      </c>
      <c r="S338" s="259">
        <f>G338*0.0127*Q338</f>
        <v>0</v>
      </c>
      <c r="T338" s="260" t="s">
        <v>374</v>
      </c>
      <c r="U338" s="259">
        <v>70.97</v>
      </c>
      <c r="V338" s="259" t="s">
        <v>138</v>
      </c>
      <c r="W338" s="259">
        <f>G338*0.0127*U338</f>
        <v>0</v>
      </c>
      <c r="X338" s="260" t="s">
        <v>375</v>
      </c>
      <c r="Y338" s="246">
        <f t="shared" si="131"/>
        <v>0</v>
      </c>
      <c r="Z338" s="246"/>
      <c r="AA338" s="246">
        <f t="shared" si="132"/>
        <v>0</v>
      </c>
    </row>
    <row r="339" spans="1:847" s="6" customFormat="1" ht="31.05" customHeight="1">
      <c r="A339" s="457"/>
      <c r="B339" s="44"/>
      <c r="C339" s="500" t="s">
        <v>428</v>
      </c>
      <c r="D339" s="349"/>
      <c r="E339" s="473" t="b">
        <v>0</v>
      </c>
      <c r="F339" s="461">
        <f t="shared" si="133"/>
        <v>0</v>
      </c>
      <c r="G339" s="461">
        <f t="shared" si="134"/>
        <v>0</v>
      </c>
      <c r="H339" s="44" t="s">
        <v>453</v>
      </c>
      <c r="I339" s="542">
        <v>100</v>
      </c>
      <c r="J339" s="502" t="s">
        <v>334</v>
      </c>
      <c r="K339" s="463">
        <f t="shared" si="129"/>
        <v>0</v>
      </c>
      <c r="L339" s="464" t="str">
        <f t="shared" si="130"/>
        <v/>
      </c>
      <c r="M339" s="337">
        <v>72.64</v>
      </c>
      <c r="N339" s="256" t="s">
        <v>138</v>
      </c>
      <c r="O339" s="256">
        <f>G339*0.0127*M339</f>
        <v>0</v>
      </c>
      <c r="P339" s="277" t="s">
        <v>147</v>
      </c>
      <c r="Q339" s="259">
        <v>74.02</v>
      </c>
      <c r="R339" s="259" t="s">
        <v>138</v>
      </c>
      <c r="S339" s="259">
        <f>G339*0.0127*Q339</f>
        <v>0</v>
      </c>
      <c r="T339" s="260" t="s">
        <v>374</v>
      </c>
      <c r="U339" s="259">
        <v>70.97</v>
      </c>
      <c r="V339" s="259" t="s">
        <v>138</v>
      </c>
      <c r="W339" s="259">
        <f>G339*0.0127*U339</f>
        <v>0</v>
      </c>
      <c r="X339" s="260" t="s">
        <v>375</v>
      </c>
      <c r="Y339" s="246">
        <f t="shared" si="131"/>
        <v>0</v>
      </c>
      <c r="Z339" s="256">
        <f>G339*0.0127*434*0.5*3.67</f>
        <v>0</v>
      </c>
      <c r="AA339" s="256">
        <f t="shared" si="132"/>
        <v>0</v>
      </c>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c r="CY339" s="28"/>
      <c r="CZ339" s="28"/>
      <c r="DA339" s="28"/>
      <c r="DB339" s="28"/>
      <c r="DC339" s="28"/>
      <c r="DD339" s="28"/>
      <c r="DE339" s="28"/>
      <c r="DF339" s="28"/>
      <c r="DG339" s="28"/>
      <c r="DH339" s="28"/>
      <c r="DI339" s="28"/>
      <c r="DJ339" s="28"/>
      <c r="DK339" s="28"/>
      <c r="DL339" s="28"/>
      <c r="DM339" s="28"/>
      <c r="DN339" s="28"/>
      <c r="DO339" s="28"/>
      <c r="DP339" s="28"/>
      <c r="DQ339" s="28"/>
      <c r="DR339" s="28"/>
      <c r="DS339" s="28"/>
      <c r="DT339" s="28"/>
      <c r="DU339" s="28"/>
      <c r="DV339" s="28"/>
      <c r="DW339" s="28"/>
      <c r="DX339" s="28"/>
      <c r="DY339" s="28"/>
      <c r="DZ339" s="28"/>
      <c r="EA339" s="28"/>
      <c r="EB339" s="28"/>
      <c r="EC339" s="28"/>
      <c r="ED339" s="28"/>
      <c r="EE339" s="28"/>
      <c r="EF339" s="28"/>
      <c r="EG339" s="28"/>
      <c r="EH339" s="28"/>
      <c r="EI339" s="28"/>
      <c r="EJ339" s="28"/>
      <c r="EK339" s="28"/>
      <c r="EL339" s="28"/>
      <c r="EM339" s="28"/>
      <c r="EN339" s="28"/>
      <c r="EO339" s="28"/>
      <c r="EP339" s="28"/>
      <c r="EQ339" s="28"/>
      <c r="ER339" s="28"/>
      <c r="ES339" s="28"/>
      <c r="ET339" s="28"/>
      <c r="EU339" s="28"/>
      <c r="EV339" s="28"/>
      <c r="EW339" s="28"/>
      <c r="EX339" s="28"/>
      <c r="EY339" s="28"/>
      <c r="EZ339" s="28"/>
      <c r="FA339" s="28"/>
      <c r="FB339" s="28"/>
      <c r="FC339" s="28"/>
      <c r="FD339" s="28"/>
      <c r="FE339" s="28"/>
      <c r="FF339" s="28"/>
      <c r="FG339" s="28"/>
      <c r="FH339" s="28"/>
      <c r="FI339" s="28"/>
      <c r="FJ339" s="28"/>
      <c r="FK339" s="28"/>
      <c r="FL339" s="28"/>
      <c r="FM339" s="28"/>
      <c r="FN339" s="28"/>
      <c r="FO339" s="28"/>
      <c r="FP339" s="28"/>
      <c r="FQ339" s="28"/>
      <c r="FR339" s="28"/>
      <c r="FS339" s="28"/>
      <c r="FT339" s="28"/>
      <c r="FU339" s="28"/>
      <c r="FV339" s="28"/>
      <c r="FW339" s="28"/>
      <c r="FX339" s="28"/>
      <c r="FY339" s="28"/>
      <c r="FZ339" s="28"/>
      <c r="GA339" s="28"/>
      <c r="GB339" s="28"/>
      <c r="GC339" s="28"/>
      <c r="GD339" s="28"/>
      <c r="GE339" s="28"/>
      <c r="GF339" s="28"/>
      <c r="GG339" s="28"/>
      <c r="GH339" s="28"/>
      <c r="GI339" s="28"/>
      <c r="GJ339" s="28"/>
      <c r="GK339" s="28"/>
      <c r="GL339" s="28"/>
      <c r="GM339" s="28"/>
      <c r="GN339" s="28"/>
      <c r="GO339" s="28"/>
      <c r="GP339" s="28"/>
      <c r="GQ339" s="28"/>
      <c r="GR339" s="28"/>
      <c r="GS339" s="28"/>
      <c r="GT339" s="28"/>
      <c r="GU339" s="28"/>
      <c r="GV339" s="28"/>
      <c r="GW339" s="28"/>
      <c r="GX339" s="28"/>
      <c r="GY339" s="28"/>
      <c r="GZ339" s="28"/>
      <c r="HA339" s="28"/>
      <c r="HB339" s="28"/>
      <c r="HC339" s="28"/>
      <c r="HD339" s="28"/>
      <c r="HE339" s="28"/>
      <c r="HF339" s="28"/>
      <c r="HG339" s="28"/>
      <c r="HH339" s="28"/>
      <c r="HI339" s="28"/>
      <c r="HJ339" s="28"/>
      <c r="HK339" s="28"/>
      <c r="HL339" s="28"/>
      <c r="HM339" s="28"/>
      <c r="HN339" s="28"/>
      <c r="HO339" s="28"/>
      <c r="HP339" s="28"/>
      <c r="HQ339" s="28"/>
      <c r="HR339" s="28"/>
      <c r="HS339" s="28"/>
      <c r="HT339" s="28"/>
      <c r="HU339" s="28"/>
      <c r="HV339" s="28"/>
      <c r="HW339" s="28"/>
      <c r="HX339" s="28"/>
      <c r="HY339" s="28"/>
      <c r="HZ339" s="28"/>
      <c r="IA339" s="28"/>
      <c r="IB339" s="28"/>
      <c r="IC339" s="28"/>
      <c r="ID339" s="28"/>
      <c r="IE339" s="28"/>
      <c r="IF339" s="28"/>
      <c r="IG339" s="28"/>
      <c r="IH339" s="28"/>
      <c r="II339" s="28"/>
      <c r="IJ339" s="28"/>
      <c r="IK339" s="28"/>
      <c r="IL339" s="28"/>
      <c r="IM339" s="28"/>
      <c r="IN339" s="28"/>
      <c r="IO339" s="28"/>
      <c r="IP339" s="28"/>
      <c r="IQ339" s="28"/>
      <c r="IR339" s="28"/>
      <c r="IS339" s="28"/>
      <c r="IT339" s="28"/>
      <c r="IU339" s="28"/>
      <c r="IV339" s="28"/>
      <c r="IW339" s="28"/>
      <c r="IX339" s="28"/>
      <c r="IY339" s="28"/>
      <c r="IZ339" s="28"/>
      <c r="JA339" s="28"/>
      <c r="JB339" s="28"/>
      <c r="JC339" s="28"/>
      <c r="JD339" s="28"/>
      <c r="JE339" s="28"/>
      <c r="JF339" s="28"/>
      <c r="JG339" s="28"/>
      <c r="JH339" s="28"/>
      <c r="JI339" s="28"/>
      <c r="JJ339" s="28"/>
      <c r="JK339" s="28"/>
      <c r="JL339" s="28"/>
      <c r="JM339" s="28"/>
      <c r="JN339" s="28"/>
      <c r="JO339" s="28"/>
      <c r="JP339" s="28"/>
      <c r="JQ339" s="28"/>
      <c r="JR339" s="28"/>
      <c r="JS339" s="28"/>
      <c r="JT339" s="28"/>
      <c r="JU339" s="28"/>
      <c r="JV339" s="28"/>
      <c r="JW339" s="28"/>
      <c r="JX339" s="28"/>
      <c r="JY339" s="28"/>
      <c r="JZ339" s="28"/>
      <c r="KA339" s="28"/>
      <c r="KB339" s="28"/>
      <c r="KC339" s="28"/>
      <c r="KD339" s="28"/>
      <c r="KE339" s="28"/>
      <c r="KF339" s="28"/>
      <c r="KG339" s="28"/>
      <c r="KH339" s="28"/>
      <c r="KI339" s="28"/>
      <c r="KJ339" s="28"/>
      <c r="KK339" s="28"/>
      <c r="KL339" s="28"/>
      <c r="KM339" s="28"/>
      <c r="KN339" s="28"/>
      <c r="KO339" s="28"/>
      <c r="KP339" s="28"/>
      <c r="KQ339" s="28"/>
      <c r="KR339" s="28"/>
      <c r="KS339" s="28"/>
      <c r="KT339" s="28"/>
      <c r="KU339" s="28"/>
      <c r="KV339" s="28"/>
      <c r="KW339" s="28"/>
      <c r="KX339" s="28"/>
      <c r="KY339" s="28"/>
      <c r="KZ339" s="28"/>
      <c r="LA339" s="28"/>
      <c r="LB339" s="28"/>
      <c r="LC339" s="28"/>
      <c r="LD339" s="28"/>
      <c r="LE339" s="28"/>
      <c r="LF339" s="28"/>
      <c r="LG339" s="28"/>
      <c r="LH339" s="28"/>
      <c r="LI339" s="28"/>
      <c r="LJ339" s="28"/>
      <c r="LK339" s="28"/>
      <c r="LL339" s="28"/>
      <c r="LM339" s="28"/>
      <c r="LN339" s="28"/>
      <c r="LO339" s="28"/>
      <c r="LP339" s="28"/>
      <c r="LQ339" s="28"/>
      <c r="LR339" s="28"/>
      <c r="LS339" s="28"/>
      <c r="LT339" s="28"/>
      <c r="LU339" s="28"/>
      <c r="LV339" s="28"/>
      <c r="LW339" s="28"/>
      <c r="LX339" s="28"/>
      <c r="LY339" s="28"/>
      <c r="LZ339" s="28"/>
      <c r="MA339" s="28"/>
      <c r="MB339" s="28"/>
      <c r="MC339" s="28"/>
      <c r="MD339" s="28"/>
      <c r="ME339" s="28"/>
      <c r="MF339" s="28"/>
      <c r="MG339" s="28"/>
      <c r="MH339" s="28"/>
      <c r="MI339" s="28"/>
      <c r="MJ339" s="28"/>
      <c r="MK339" s="28"/>
      <c r="ML339" s="28"/>
      <c r="MM339" s="28"/>
      <c r="MN339" s="28"/>
      <c r="MO339" s="28"/>
      <c r="MP339" s="28"/>
      <c r="MQ339" s="28"/>
      <c r="MR339" s="28"/>
      <c r="MS339" s="28"/>
      <c r="MT339" s="28"/>
      <c r="MU339" s="28"/>
      <c r="MV339" s="28"/>
      <c r="MW339" s="28"/>
      <c r="MX339" s="28"/>
      <c r="MY339" s="28"/>
      <c r="MZ339" s="28"/>
      <c r="NA339" s="28"/>
      <c r="NB339" s="28"/>
      <c r="NC339" s="28"/>
      <c r="ND339" s="28"/>
      <c r="NE339" s="28"/>
      <c r="NF339" s="28"/>
      <c r="NG339" s="28"/>
      <c r="NH339" s="28"/>
      <c r="NI339" s="28"/>
      <c r="NJ339" s="28"/>
      <c r="NK339" s="28"/>
      <c r="NL339" s="28"/>
      <c r="NM339" s="28"/>
      <c r="NN339" s="28"/>
      <c r="NO339" s="28"/>
      <c r="NP339" s="28"/>
      <c r="NQ339" s="28"/>
      <c r="NR339" s="28"/>
      <c r="NS339" s="28"/>
      <c r="NT339" s="28"/>
      <c r="NU339" s="28"/>
      <c r="NV339" s="28"/>
      <c r="NW339" s="28"/>
      <c r="NX339" s="28"/>
      <c r="NY339" s="28"/>
      <c r="NZ339" s="28"/>
      <c r="OA339" s="28"/>
      <c r="OB339" s="28"/>
      <c r="OC339" s="28"/>
      <c r="OD339" s="28"/>
      <c r="OE339" s="28"/>
      <c r="OF339" s="28"/>
      <c r="OG339" s="28"/>
      <c r="OH339" s="28"/>
      <c r="OI339" s="28"/>
      <c r="OJ339" s="28"/>
      <c r="OK339" s="28"/>
      <c r="OL339" s="28"/>
      <c r="OM339" s="28"/>
      <c r="ON339" s="28"/>
      <c r="OO339" s="28"/>
      <c r="OP339" s="28"/>
      <c r="OQ339" s="28"/>
      <c r="OR339" s="28"/>
      <c r="OS339" s="28"/>
      <c r="OT339" s="28"/>
      <c r="OU339" s="28"/>
      <c r="OV339" s="28"/>
      <c r="OW339" s="28"/>
      <c r="OX339" s="28"/>
      <c r="OY339" s="28"/>
      <c r="OZ339" s="28"/>
      <c r="PA339" s="28"/>
      <c r="PB339" s="28"/>
      <c r="PC339" s="28"/>
      <c r="PD339" s="28"/>
      <c r="PE339" s="28"/>
      <c r="PF339" s="28"/>
      <c r="PG339" s="28"/>
      <c r="PH339" s="28"/>
      <c r="PI339" s="28"/>
      <c r="PJ339" s="28"/>
      <c r="PK339" s="28"/>
      <c r="PL339" s="28"/>
      <c r="PM339" s="28"/>
      <c r="PN339" s="28"/>
      <c r="PO339" s="28"/>
      <c r="PP339" s="28"/>
      <c r="PQ339" s="28"/>
      <c r="PR339" s="28"/>
      <c r="PS339" s="28"/>
      <c r="PT339" s="28"/>
      <c r="PU339" s="28"/>
      <c r="PV339" s="28"/>
      <c r="PW339" s="28"/>
      <c r="PX339" s="28"/>
      <c r="PY339" s="28"/>
      <c r="PZ339" s="28"/>
      <c r="QA339" s="28"/>
      <c r="QB339" s="28"/>
      <c r="QC339" s="28"/>
      <c r="QD339" s="28"/>
      <c r="QE339" s="28"/>
      <c r="QF339" s="28"/>
      <c r="QG339" s="28"/>
      <c r="QH339" s="28"/>
      <c r="QI339" s="28"/>
      <c r="QJ339" s="28"/>
      <c r="QK339" s="28"/>
      <c r="QL339" s="28"/>
      <c r="QM339" s="28"/>
      <c r="QN339" s="28"/>
      <c r="QO339" s="28"/>
      <c r="QP339" s="28"/>
      <c r="QQ339" s="28"/>
      <c r="QR339" s="28"/>
      <c r="QS339" s="28"/>
      <c r="QT339" s="28"/>
      <c r="QU339" s="28"/>
      <c r="QV339" s="28"/>
      <c r="QW339" s="28"/>
      <c r="QX339" s="28"/>
      <c r="QY339" s="28"/>
      <c r="QZ339" s="28"/>
      <c r="RA339" s="28"/>
      <c r="RB339" s="28"/>
      <c r="RC339" s="28"/>
      <c r="RD339" s="28"/>
      <c r="RE339" s="28"/>
      <c r="RF339" s="28"/>
      <c r="RG339" s="28"/>
      <c r="RH339" s="28"/>
      <c r="RI339" s="28"/>
      <c r="RJ339" s="28"/>
      <c r="RK339" s="28"/>
      <c r="RL339" s="28"/>
      <c r="RM339" s="28"/>
      <c r="RN339" s="28"/>
      <c r="RO339" s="28"/>
      <c r="RP339" s="28"/>
      <c r="RQ339" s="28"/>
      <c r="RR339" s="28"/>
      <c r="RS339" s="28"/>
      <c r="RT339" s="28"/>
      <c r="RU339" s="28"/>
      <c r="RV339" s="28"/>
      <c r="RW339" s="28"/>
      <c r="RX339" s="28"/>
      <c r="RY339" s="28"/>
      <c r="RZ339" s="28"/>
      <c r="SA339" s="28"/>
      <c r="SB339" s="28"/>
      <c r="SC339" s="28"/>
      <c r="SD339" s="28"/>
      <c r="SE339" s="28"/>
      <c r="SF339" s="28"/>
      <c r="SG339" s="28"/>
      <c r="SH339" s="28"/>
      <c r="SI339" s="28"/>
      <c r="SJ339" s="28"/>
      <c r="SK339" s="28"/>
      <c r="SL339" s="28"/>
      <c r="SM339" s="28"/>
      <c r="SN339" s="28"/>
      <c r="SO339" s="28"/>
      <c r="SP339" s="28"/>
      <c r="SQ339" s="28"/>
      <c r="SR339" s="28"/>
      <c r="SS339" s="28"/>
      <c r="ST339" s="28"/>
      <c r="SU339" s="28"/>
      <c r="SV339" s="28"/>
      <c r="SW339" s="28"/>
      <c r="SX339" s="28"/>
      <c r="SY339" s="28"/>
      <c r="SZ339" s="28"/>
      <c r="TA339" s="28"/>
      <c r="TB339" s="28"/>
      <c r="TC339" s="28"/>
      <c r="TD339" s="28"/>
      <c r="TE339" s="28"/>
      <c r="TF339" s="28"/>
      <c r="TG339" s="28"/>
      <c r="TH339" s="28"/>
      <c r="TI339" s="28"/>
      <c r="TJ339" s="28"/>
      <c r="TK339" s="28"/>
      <c r="TL339" s="28"/>
      <c r="TM339" s="28"/>
      <c r="TN339" s="28"/>
      <c r="TO339" s="28"/>
      <c r="TP339" s="28"/>
      <c r="TQ339" s="28"/>
      <c r="TR339" s="28"/>
      <c r="TS339" s="28"/>
      <c r="TT339" s="28"/>
      <c r="TU339" s="28"/>
      <c r="TV339" s="28"/>
      <c r="TW339" s="28"/>
      <c r="TX339" s="28"/>
      <c r="TY339" s="28"/>
      <c r="TZ339" s="28"/>
      <c r="UA339" s="28"/>
      <c r="UB339" s="28"/>
      <c r="UC339" s="28"/>
      <c r="UD339" s="28"/>
      <c r="UE339" s="28"/>
      <c r="UF339" s="28"/>
      <c r="UG339" s="28"/>
      <c r="UH339" s="28"/>
      <c r="UI339" s="28"/>
      <c r="UJ339" s="28"/>
      <c r="UK339" s="28"/>
      <c r="UL339" s="28"/>
      <c r="UM339" s="28"/>
      <c r="UN339" s="28"/>
      <c r="UO339" s="28"/>
      <c r="UP339" s="28"/>
      <c r="UQ339" s="28"/>
      <c r="UR339" s="28"/>
      <c r="US339" s="28"/>
      <c r="UT339" s="28"/>
      <c r="UU339" s="28"/>
      <c r="UV339" s="28"/>
      <c r="UW339" s="28"/>
      <c r="UX339" s="28"/>
      <c r="UY339" s="28"/>
      <c r="UZ339" s="28"/>
      <c r="VA339" s="28"/>
      <c r="VB339" s="28"/>
      <c r="VC339" s="28"/>
      <c r="VD339" s="28"/>
      <c r="VE339" s="28"/>
      <c r="VF339" s="28"/>
      <c r="VG339" s="28"/>
      <c r="VH339" s="28"/>
      <c r="VI339" s="28"/>
      <c r="VJ339" s="28"/>
      <c r="VK339" s="28"/>
      <c r="VL339" s="28"/>
      <c r="VM339" s="28"/>
      <c r="VN339" s="28"/>
      <c r="VO339" s="28"/>
      <c r="VP339" s="28"/>
      <c r="VQ339" s="28"/>
      <c r="VR339" s="28"/>
      <c r="VS339" s="28"/>
      <c r="VT339" s="28"/>
      <c r="VU339" s="28"/>
      <c r="VV339" s="28"/>
      <c r="VW339" s="28"/>
      <c r="VX339" s="28"/>
      <c r="VY339" s="28"/>
      <c r="VZ339" s="28"/>
      <c r="WA339" s="28"/>
      <c r="WB339" s="28"/>
      <c r="WC339" s="28"/>
      <c r="WD339" s="28"/>
      <c r="WE339" s="28"/>
      <c r="WF339" s="28"/>
      <c r="WG339" s="28"/>
      <c r="WH339" s="28"/>
      <c r="WI339" s="28"/>
      <c r="WJ339" s="28"/>
      <c r="WK339" s="28"/>
      <c r="WL339" s="28"/>
      <c r="WM339" s="28"/>
      <c r="WN339" s="28"/>
      <c r="WO339" s="28"/>
      <c r="WP339" s="28"/>
      <c r="WQ339" s="28"/>
      <c r="WR339" s="28"/>
      <c r="WS339" s="28"/>
      <c r="WT339" s="28"/>
      <c r="WU339" s="28"/>
      <c r="WV339" s="28"/>
      <c r="WW339" s="28"/>
      <c r="WX339" s="28"/>
      <c r="WY339" s="28"/>
      <c r="WZ339" s="28"/>
      <c r="XA339" s="28"/>
      <c r="XB339" s="28"/>
      <c r="XC339" s="28"/>
      <c r="XD339" s="28"/>
      <c r="XE339" s="28"/>
      <c r="XF339" s="28"/>
      <c r="XG339" s="28"/>
      <c r="XH339" s="28"/>
      <c r="XI339" s="28"/>
      <c r="XJ339" s="28"/>
      <c r="XK339" s="28"/>
      <c r="XL339" s="28"/>
      <c r="XM339" s="28"/>
      <c r="XN339" s="28"/>
      <c r="XO339" s="28"/>
      <c r="XP339" s="28"/>
      <c r="XQ339" s="28"/>
      <c r="XR339" s="28"/>
      <c r="XS339" s="28"/>
      <c r="XT339" s="28"/>
      <c r="XU339" s="28"/>
      <c r="XV339" s="28"/>
      <c r="XW339" s="28"/>
      <c r="XX339" s="28"/>
      <c r="XY339" s="28"/>
      <c r="XZ339" s="28"/>
      <c r="YA339" s="28"/>
      <c r="YB339" s="28"/>
      <c r="YC339" s="28"/>
      <c r="YD339" s="28"/>
      <c r="YE339" s="28"/>
      <c r="YF339" s="28"/>
      <c r="YG339" s="28"/>
      <c r="YH339" s="28"/>
      <c r="YI339" s="28"/>
      <c r="YJ339" s="28"/>
      <c r="YK339" s="28"/>
      <c r="YL339" s="28"/>
      <c r="YM339" s="28"/>
      <c r="YN339" s="28"/>
      <c r="YO339" s="28"/>
      <c r="YP339" s="28"/>
      <c r="YQ339" s="28"/>
      <c r="YR339" s="28"/>
      <c r="YS339" s="28"/>
      <c r="YT339" s="28"/>
      <c r="YU339" s="28"/>
      <c r="YV339" s="28"/>
      <c r="YW339" s="28"/>
      <c r="YX339" s="28"/>
      <c r="YY339" s="28"/>
      <c r="YZ339" s="28"/>
      <c r="ZA339" s="28"/>
      <c r="ZB339" s="28"/>
      <c r="ZC339" s="28"/>
      <c r="ZD339" s="28"/>
      <c r="ZE339" s="28"/>
      <c r="ZF339" s="28"/>
      <c r="ZG339" s="28"/>
      <c r="ZH339" s="28"/>
      <c r="ZI339" s="28"/>
      <c r="ZJ339" s="28"/>
      <c r="ZK339" s="28"/>
      <c r="ZL339" s="28"/>
      <c r="ZM339" s="28"/>
      <c r="ZN339" s="28"/>
      <c r="ZO339" s="28"/>
      <c r="ZP339" s="28"/>
      <c r="ZQ339" s="28"/>
      <c r="ZR339" s="28"/>
      <c r="ZS339" s="28"/>
      <c r="ZT339" s="28"/>
      <c r="ZU339" s="28"/>
      <c r="ZV339" s="28"/>
      <c r="ZW339" s="28"/>
      <c r="ZX339" s="28"/>
      <c r="ZY339" s="28"/>
      <c r="ZZ339" s="28"/>
      <c r="AAA339" s="28"/>
      <c r="AAB339" s="28"/>
      <c r="AAC339" s="28"/>
      <c r="AAD339" s="28"/>
      <c r="AAE339" s="28"/>
      <c r="AAF339" s="28"/>
      <c r="AAG339" s="28"/>
      <c r="AAH339" s="28"/>
      <c r="AAI339" s="28"/>
      <c r="AAJ339" s="28"/>
      <c r="AAK339" s="28"/>
      <c r="AAL339" s="28"/>
      <c r="AAM339" s="28"/>
      <c r="AAN339" s="28"/>
      <c r="AAO339" s="28"/>
      <c r="AAP339" s="28"/>
      <c r="AAQ339" s="28"/>
      <c r="AAR339" s="28"/>
      <c r="AAS339" s="28"/>
      <c r="AAT339" s="28"/>
      <c r="AAU339" s="28"/>
      <c r="AAV339" s="28"/>
      <c r="AAW339" s="28"/>
      <c r="AAX339" s="28"/>
      <c r="AAY339" s="28"/>
      <c r="AAZ339" s="28"/>
      <c r="ABA339" s="28"/>
      <c r="ABB339" s="28"/>
      <c r="ABC339" s="28"/>
      <c r="ABD339" s="28"/>
      <c r="ABE339" s="28"/>
      <c r="ABF339" s="28"/>
      <c r="ABG339" s="28"/>
      <c r="ABH339" s="28"/>
      <c r="ABI339" s="28"/>
      <c r="ABJ339" s="28"/>
      <c r="ABK339" s="28"/>
      <c r="ABL339" s="28"/>
      <c r="ABM339" s="28"/>
      <c r="ABN339" s="28"/>
      <c r="ABO339" s="28"/>
      <c r="ABP339" s="28"/>
      <c r="ABQ339" s="28"/>
      <c r="ABR339" s="28"/>
      <c r="ABS339" s="28"/>
      <c r="ABT339" s="28"/>
      <c r="ABU339" s="28"/>
      <c r="ABV339" s="28"/>
      <c r="ABW339" s="28"/>
      <c r="ABX339" s="28"/>
      <c r="ABY339" s="28"/>
      <c r="ABZ339" s="28"/>
      <c r="ACA339" s="28"/>
      <c r="ACB339" s="28"/>
      <c r="ACC339" s="28"/>
      <c r="ACD339" s="28"/>
      <c r="ACE339" s="28"/>
      <c r="ACF339" s="28"/>
      <c r="ACG339" s="28"/>
      <c r="ACH339" s="28"/>
      <c r="ACI339" s="28"/>
      <c r="ACJ339" s="28"/>
      <c r="ACK339" s="28"/>
      <c r="ACL339" s="28"/>
      <c r="ACM339" s="28"/>
      <c r="ACN339" s="28"/>
      <c r="ACO339" s="28"/>
      <c r="ACP339" s="28"/>
      <c r="ACQ339" s="28"/>
      <c r="ACR339" s="28"/>
      <c r="ACS339" s="28"/>
      <c r="ACT339" s="28"/>
      <c r="ACU339" s="28"/>
      <c r="ACV339" s="28"/>
      <c r="ACW339" s="28"/>
      <c r="ACX339" s="28"/>
      <c r="ACY339" s="28"/>
      <c r="ACZ339" s="28"/>
      <c r="ADA339" s="28"/>
      <c r="ADB339" s="28"/>
      <c r="ADC339" s="28"/>
      <c r="ADD339" s="28"/>
      <c r="ADE339" s="28"/>
      <c r="ADF339" s="28"/>
      <c r="ADG339" s="28"/>
      <c r="ADH339" s="28"/>
      <c r="ADI339" s="28"/>
      <c r="ADJ339" s="28"/>
      <c r="ADK339" s="28"/>
      <c r="ADL339" s="28"/>
      <c r="ADM339" s="28"/>
      <c r="ADN339" s="28"/>
      <c r="ADO339" s="28"/>
      <c r="ADP339" s="28"/>
      <c r="ADQ339" s="28"/>
      <c r="ADR339" s="28"/>
      <c r="ADS339" s="28"/>
      <c r="ADT339" s="28"/>
      <c r="ADU339" s="28"/>
      <c r="ADV339" s="28"/>
      <c r="ADW339" s="28"/>
      <c r="ADX339" s="28"/>
      <c r="ADY339" s="28"/>
      <c r="ADZ339" s="28"/>
      <c r="AEA339" s="28"/>
      <c r="AEB339" s="28"/>
      <c r="AEC339" s="28"/>
      <c r="AED339" s="28"/>
      <c r="AEE339" s="28"/>
      <c r="AEF339" s="28"/>
      <c r="AEG339" s="28"/>
      <c r="AEH339" s="28"/>
      <c r="AEI339" s="28"/>
      <c r="AEJ339" s="28"/>
      <c r="AEK339" s="28"/>
      <c r="AEL339" s="28"/>
      <c r="AEM339" s="28"/>
      <c r="AEN339" s="28"/>
      <c r="AEO339" s="28"/>
      <c r="AEP339" s="28"/>
      <c r="AEQ339" s="28"/>
      <c r="AER339" s="28"/>
      <c r="AES339" s="28"/>
      <c r="AET339" s="28"/>
      <c r="AEU339" s="28"/>
      <c r="AEV339" s="28"/>
      <c r="AEW339" s="28"/>
      <c r="AEX339" s="28"/>
      <c r="AEY339" s="28"/>
      <c r="AEZ339" s="28"/>
      <c r="AFA339" s="28"/>
      <c r="AFB339" s="28"/>
      <c r="AFC339" s="28"/>
      <c r="AFD339" s="28"/>
      <c r="AFE339" s="28"/>
      <c r="AFF339" s="28"/>
      <c r="AFG339" s="28"/>
      <c r="AFH339" s="28"/>
      <c r="AFI339" s="28"/>
      <c r="AFJ339" s="28"/>
      <c r="AFK339" s="28"/>
      <c r="AFL339" s="28"/>
      <c r="AFM339" s="28"/>
      <c r="AFN339" s="28"/>
      <c r="AFO339" s="28"/>
    </row>
    <row r="340" spans="1:847" s="28" customFormat="1" ht="31.05" customHeight="1">
      <c r="A340" s="450"/>
      <c r="B340" s="35"/>
      <c r="C340" s="474" t="s">
        <v>360</v>
      </c>
      <c r="D340" s="350"/>
      <c r="E340" s="452" t="b">
        <v>0</v>
      </c>
      <c r="F340" s="453">
        <f t="shared" si="133"/>
        <v>0</v>
      </c>
      <c r="G340" s="453">
        <f t="shared" si="134"/>
        <v>0</v>
      </c>
      <c r="H340" s="354" t="s">
        <v>453</v>
      </c>
      <c r="I340" s="542">
        <v>100</v>
      </c>
      <c r="J340" s="455" t="s">
        <v>334</v>
      </c>
      <c r="K340" s="456">
        <f t="shared" si="129"/>
        <v>0</v>
      </c>
      <c r="L340" s="422" t="str">
        <f t="shared" si="130"/>
        <v/>
      </c>
      <c r="M340" s="316">
        <v>72.64</v>
      </c>
      <c r="N340" s="316" t="s">
        <v>138</v>
      </c>
      <c r="O340" s="316">
        <f>G340*0.01905*M340</f>
        <v>0</v>
      </c>
      <c r="P340" s="317" t="s">
        <v>147</v>
      </c>
      <c r="Q340" s="259">
        <v>74.02</v>
      </c>
      <c r="R340" s="259" t="s">
        <v>138</v>
      </c>
      <c r="S340" s="259">
        <f>G340*0.01905*Q340</f>
        <v>0</v>
      </c>
      <c r="T340" s="259" t="s">
        <v>379</v>
      </c>
      <c r="U340" s="259">
        <v>70.97</v>
      </c>
      <c r="V340" s="259" t="s">
        <v>138</v>
      </c>
      <c r="W340" s="259">
        <f>G340*0.01905*U340</f>
        <v>0</v>
      </c>
      <c r="X340" s="259" t="s">
        <v>380</v>
      </c>
      <c r="Y340" s="246">
        <f t="shared" si="131"/>
        <v>0</v>
      </c>
      <c r="Z340" s="246"/>
      <c r="AA340" s="246">
        <f t="shared" si="132"/>
        <v>0</v>
      </c>
    </row>
    <row r="341" spans="1:847" s="6" customFormat="1" ht="31.05" customHeight="1">
      <c r="A341" s="457"/>
      <c r="B341" s="44"/>
      <c r="C341" s="500" t="s">
        <v>351</v>
      </c>
      <c r="D341" s="349"/>
      <c r="E341" s="473" t="b">
        <v>0</v>
      </c>
      <c r="F341" s="461">
        <f t="shared" si="133"/>
        <v>0</v>
      </c>
      <c r="G341" s="461">
        <f t="shared" si="134"/>
        <v>0</v>
      </c>
      <c r="H341" s="44" t="s">
        <v>453</v>
      </c>
      <c r="I341" s="542">
        <v>100</v>
      </c>
      <c r="J341" s="502" t="s">
        <v>334</v>
      </c>
      <c r="K341" s="463">
        <f t="shared" si="129"/>
        <v>0</v>
      </c>
      <c r="L341" s="464" t="str">
        <f t="shared" si="130"/>
        <v/>
      </c>
      <c r="M341" s="337">
        <v>72.64</v>
      </c>
      <c r="N341" s="256" t="s">
        <v>138</v>
      </c>
      <c r="O341" s="256">
        <f>G341*0.01905*M341</f>
        <v>0</v>
      </c>
      <c r="P341" s="257" t="s">
        <v>147</v>
      </c>
      <c r="Q341" s="259">
        <v>74.02</v>
      </c>
      <c r="R341" s="259" t="s">
        <v>138</v>
      </c>
      <c r="S341" s="259">
        <f>G341*0.01905*Q341</f>
        <v>0</v>
      </c>
      <c r="T341" s="259" t="s">
        <v>379</v>
      </c>
      <c r="U341" s="259">
        <v>70.97</v>
      </c>
      <c r="V341" s="259" t="s">
        <v>138</v>
      </c>
      <c r="W341" s="259">
        <f>G341*0.01905*U341</f>
        <v>0</v>
      </c>
      <c r="X341" s="259" t="s">
        <v>380</v>
      </c>
      <c r="Y341" s="246">
        <f t="shared" si="131"/>
        <v>0</v>
      </c>
      <c r="Z341" s="256">
        <f>G341*0.01905*434*0.5*3.67</f>
        <v>0</v>
      </c>
      <c r="AA341" s="256">
        <f t="shared" si="132"/>
        <v>0</v>
      </c>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28"/>
      <c r="EE341" s="28"/>
      <c r="EF341" s="28"/>
      <c r="EG341" s="28"/>
      <c r="EH341" s="28"/>
      <c r="EI341" s="28"/>
      <c r="EJ341" s="28"/>
      <c r="EK341" s="28"/>
      <c r="EL341" s="28"/>
      <c r="EM341" s="28"/>
      <c r="EN341" s="28"/>
      <c r="EO341" s="28"/>
      <c r="EP341" s="28"/>
      <c r="EQ341" s="28"/>
      <c r="ER341" s="28"/>
      <c r="ES341" s="28"/>
      <c r="ET341" s="28"/>
      <c r="EU341" s="28"/>
      <c r="EV341" s="28"/>
      <c r="EW341" s="28"/>
      <c r="EX341" s="28"/>
      <c r="EY341" s="28"/>
      <c r="EZ341" s="28"/>
      <c r="FA341" s="28"/>
      <c r="FB341" s="28"/>
      <c r="FC341" s="28"/>
      <c r="FD341" s="28"/>
      <c r="FE341" s="28"/>
      <c r="FF341" s="28"/>
      <c r="FG341" s="28"/>
      <c r="FH341" s="28"/>
      <c r="FI341" s="28"/>
      <c r="FJ341" s="28"/>
      <c r="FK341" s="28"/>
      <c r="FL341" s="28"/>
      <c r="FM341" s="28"/>
      <c r="FN341" s="28"/>
      <c r="FO341" s="28"/>
      <c r="FP341" s="28"/>
      <c r="FQ341" s="28"/>
      <c r="FR341" s="28"/>
      <c r="FS341" s="28"/>
      <c r="FT341" s="28"/>
      <c r="FU341" s="28"/>
      <c r="FV341" s="28"/>
      <c r="FW341" s="28"/>
      <c r="FX341" s="28"/>
      <c r="FY341" s="28"/>
      <c r="FZ341" s="28"/>
      <c r="GA341" s="28"/>
      <c r="GB341" s="28"/>
      <c r="GC341" s="28"/>
      <c r="GD341" s="28"/>
      <c r="GE341" s="28"/>
      <c r="GF341" s="28"/>
      <c r="GG341" s="28"/>
      <c r="GH341" s="28"/>
      <c r="GI341" s="28"/>
      <c r="GJ341" s="28"/>
      <c r="GK341" s="28"/>
      <c r="GL341" s="28"/>
      <c r="GM341" s="28"/>
      <c r="GN341" s="28"/>
      <c r="GO341" s="28"/>
      <c r="GP341" s="28"/>
      <c r="GQ341" s="28"/>
      <c r="GR341" s="28"/>
      <c r="GS341" s="28"/>
      <c r="GT341" s="28"/>
      <c r="GU341" s="28"/>
      <c r="GV341" s="28"/>
      <c r="GW341" s="28"/>
      <c r="GX341" s="28"/>
      <c r="GY341" s="28"/>
      <c r="GZ341" s="28"/>
      <c r="HA341" s="28"/>
      <c r="HB341" s="28"/>
      <c r="HC341" s="28"/>
      <c r="HD341" s="28"/>
      <c r="HE341" s="28"/>
      <c r="HF341" s="28"/>
      <c r="HG341" s="28"/>
      <c r="HH341" s="28"/>
      <c r="HI341" s="28"/>
      <c r="HJ341" s="28"/>
      <c r="HK341" s="28"/>
      <c r="HL341" s="28"/>
      <c r="HM341" s="28"/>
      <c r="HN341" s="28"/>
      <c r="HO341" s="28"/>
      <c r="HP341" s="28"/>
      <c r="HQ341" s="28"/>
      <c r="HR341" s="28"/>
      <c r="HS341" s="28"/>
      <c r="HT341" s="28"/>
      <c r="HU341" s="28"/>
      <c r="HV341" s="28"/>
      <c r="HW341" s="28"/>
      <c r="HX341" s="28"/>
      <c r="HY341" s="28"/>
      <c r="HZ341" s="28"/>
      <c r="IA341" s="28"/>
      <c r="IB341" s="28"/>
      <c r="IC341" s="28"/>
      <c r="ID341" s="28"/>
      <c r="IE341" s="28"/>
      <c r="IF341" s="28"/>
      <c r="IG341" s="28"/>
      <c r="IH341" s="28"/>
      <c r="II341" s="28"/>
      <c r="IJ341" s="28"/>
      <c r="IK341" s="28"/>
      <c r="IL341" s="28"/>
      <c r="IM341" s="28"/>
      <c r="IN341" s="28"/>
      <c r="IO341" s="28"/>
      <c r="IP341" s="28"/>
      <c r="IQ341" s="28"/>
      <c r="IR341" s="28"/>
      <c r="IS341" s="28"/>
      <c r="IT341" s="28"/>
      <c r="IU341" s="28"/>
      <c r="IV341" s="28"/>
      <c r="IW341" s="28"/>
      <c r="IX341" s="28"/>
      <c r="IY341" s="28"/>
      <c r="IZ341" s="28"/>
      <c r="JA341" s="28"/>
      <c r="JB341" s="28"/>
      <c r="JC341" s="28"/>
      <c r="JD341" s="28"/>
      <c r="JE341" s="28"/>
      <c r="JF341" s="28"/>
      <c r="JG341" s="28"/>
      <c r="JH341" s="28"/>
      <c r="JI341" s="28"/>
      <c r="JJ341" s="28"/>
      <c r="JK341" s="28"/>
      <c r="JL341" s="28"/>
      <c r="JM341" s="28"/>
      <c r="JN341" s="28"/>
      <c r="JO341" s="28"/>
      <c r="JP341" s="28"/>
      <c r="JQ341" s="28"/>
      <c r="JR341" s="28"/>
      <c r="JS341" s="28"/>
      <c r="JT341" s="28"/>
      <c r="JU341" s="28"/>
      <c r="JV341" s="28"/>
      <c r="JW341" s="28"/>
      <c r="JX341" s="28"/>
      <c r="JY341" s="28"/>
      <c r="JZ341" s="28"/>
      <c r="KA341" s="28"/>
      <c r="KB341" s="28"/>
      <c r="KC341" s="28"/>
      <c r="KD341" s="28"/>
      <c r="KE341" s="28"/>
      <c r="KF341" s="28"/>
      <c r="KG341" s="28"/>
      <c r="KH341" s="28"/>
      <c r="KI341" s="28"/>
      <c r="KJ341" s="28"/>
      <c r="KK341" s="28"/>
      <c r="KL341" s="28"/>
      <c r="KM341" s="28"/>
      <c r="KN341" s="28"/>
      <c r="KO341" s="28"/>
      <c r="KP341" s="28"/>
      <c r="KQ341" s="28"/>
      <c r="KR341" s="28"/>
      <c r="KS341" s="28"/>
      <c r="KT341" s="28"/>
      <c r="KU341" s="28"/>
      <c r="KV341" s="28"/>
      <c r="KW341" s="28"/>
      <c r="KX341" s="28"/>
      <c r="KY341" s="28"/>
      <c r="KZ341" s="28"/>
      <c r="LA341" s="28"/>
      <c r="LB341" s="28"/>
      <c r="LC341" s="28"/>
      <c r="LD341" s="28"/>
      <c r="LE341" s="28"/>
      <c r="LF341" s="28"/>
      <c r="LG341" s="28"/>
      <c r="LH341" s="28"/>
      <c r="LI341" s="28"/>
      <c r="LJ341" s="28"/>
      <c r="LK341" s="28"/>
      <c r="LL341" s="28"/>
      <c r="LM341" s="28"/>
      <c r="LN341" s="28"/>
      <c r="LO341" s="28"/>
      <c r="LP341" s="28"/>
      <c r="LQ341" s="28"/>
      <c r="LR341" s="28"/>
      <c r="LS341" s="28"/>
      <c r="LT341" s="28"/>
      <c r="LU341" s="28"/>
      <c r="LV341" s="28"/>
      <c r="LW341" s="28"/>
      <c r="LX341" s="28"/>
      <c r="LY341" s="28"/>
      <c r="LZ341" s="28"/>
      <c r="MA341" s="28"/>
      <c r="MB341" s="28"/>
      <c r="MC341" s="28"/>
      <c r="MD341" s="28"/>
      <c r="ME341" s="28"/>
      <c r="MF341" s="28"/>
      <c r="MG341" s="28"/>
      <c r="MH341" s="28"/>
      <c r="MI341" s="28"/>
      <c r="MJ341" s="28"/>
      <c r="MK341" s="28"/>
      <c r="ML341" s="28"/>
      <c r="MM341" s="28"/>
      <c r="MN341" s="28"/>
      <c r="MO341" s="28"/>
      <c r="MP341" s="28"/>
      <c r="MQ341" s="28"/>
      <c r="MR341" s="28"/>
      <c r="MS341" s="28"/>
      <c r="MT341" s="28"/>
      <c r="MU341" s="28"/>
      <c r="MV341" s="28"/>
      <c r="MW341" s="28"/>
      <c r="MX341" s="28"/>
      <c r="MY341" s="28"/>
      <c r="MZ341" s="28"/>
      <c r="NA341" s="28"/>
      <c r="NB341" s="28"/>
      <c r="NC341" s="28"/>
      <c r="ND341" s="28"/>
      <c r="NE341" s="28"/>
      <c r="NF341" s="28"/>
      <c r="NG341" s="28"/>
      <c r="NH341" s="28"/>
      <c r="NI341" s="28"/>
      <c r="NJ341" s="28"/>
      <c r="NK341" s="28"/>
      <c r="NL341" s="28"/>
      <c r="NM341" s="28"/>
      <c r="NN341" s="28"/>
      <c r="NO341" s="28"/>
      <c r="NP341" s="28"/>
      <c r="NQ341" s="28"/>
      <c r="NR341" s="28"/>
      <c r="NS341" s="28"/>
      <c r="NT341" s="28"/>
      <c r="NU341" s="28"/>
      <c r="NV341" s="28"/>
      <c r="NW341" s="28"/>
      <c r="NX341" s="28"/>
      <c r="NY341" s="28"/>
      <c r="NZ341" s="28"/>
      <c r="OA341" s="28"/>
      <c r="OB341" s="28"/>
      <c r="OC341" s="28"/>
      <c r="OD341" s="28"/>
      <c r="OE341" s="28"/>
      <c r="OF341" s="28"/>
      <c r="OG341" s="28"/>
      <c r="OH341" s="28"/>
      <c r="OI341" s="28"/>
      <c r="OJ341" s="28"/>
      <c r="OK341" s="28"/>
      <c r="OL341" s="28"/>
      <c r="OM341" s="28"/>
      <c r="ON341" s="28"/>
      <c r="OO341" s="28"/>
      <c r="OP341" s="28"/>
      <c r="OQ341" s="28"/>
      <c r="OR341" s="28"/>
      <c r="OS341" s="28"/>
      <c r="OT341" s="28"/>
      <c r="OU341" s="28"/>
      <c r="OV341" s="28"/>
      <c r="OW341" s="28"/>
      <c r="OX341" s="28"/>
      <c r="OY341" s="28"/>
      <c r="OZ341" s="28"/>
      <c r="PA341" s="28"/>
      <c r="PB341" s="28"/>
      <c r="PC341" s="28"/>
      <c r="PD341" s="28"/>
      <c r="PE341" s="28"/>
      <c r="PF341" s="28"/>
      <c r="PG341" s="28"/>
      <c r="PH341" s="28"/>
      <c r="PI341" s="28"/>
      <c r="PJ341" s="28"/>
      <c r="PK341" s="28"/>
      <c r="PL341" s="28"/>
      <c r="PM341" s="28"/>
      <c r="PN341" s="28"/>
      <c r="PO341" s="28"/>
      <c r="PP341" s="28"/>
      <c r="PQ341" s="28"/>
      <c r="PR341" s="28"/>
      <c r="PS341" s="28"/>
      <c r="PT341" s="28"/>
      <c r="PU341" s="28"/>
      <c r="PV341" s="28"/>
      <c r="PW341" s="28"/>
      <c r="PX341" s="28"/>
      <c r="PY341" s="28"/>
      <c r="PZ341" s="28"/>
      <c r="QA341" s="28"/>
      <c r="QB341" s="28"/>
      <c r="QC341" s="28"/>
      <c r="QD341" s="28"/>
      <c r="QE341" s="28"/>
      <c r="QF341" s="28"/>
      <c r="QG341" s="28"/>
      <c r="QH341" s="28"/>
      <c r="QI341" s="28"/>
      <c r="QJ341" s="28"/>
      <c r="QK341" s="28"/>
      <c r="QL341" s="28"/>
      <c r="QM341" s="28"/>
      <c r="QN341" s="28"/>
      <c r="QO341" s="28"/>
      <c r="QP341" s="28"/>
      <c r="QQ341" s="28"/>
      <c r="QR341" s="28"/>
      <c r="QS341" s="28"/>
      <c r="QT341" s="28"/>
      <c r="QU341" s="28"/>
      <c r="QV341" s="28"/>
      <c r="QW341" s="28"/>
      <c r="QX341" s="28"/>
      <c r="QY341" s="28"/>
      <c r="QZ341" s="28"/>
      <c r="RA341" s="28"/>
      <c r="RB341" s="28"/>
      <c r="RC341" s="28"/>
      <c r="RD341" s="28"/>
      <c r="RE341" s="28"/>
      <c r="RF341" s="28"/>
      <c r="RG341" s="28"/>
      <c r="RH341" s="28"/>
      <c r="RI341" s="28"/>
      <c r="RJ341" s="28"/>
      <c r="RK341" s="28"/>
      <c r="RL341" s="28"/>
      <c r="RM341" s="28"/>
      <c r="RN341" s="28"/>
      <c r="RO341" s="28"/>
      <c r="RP341" s="28"/>
      <c r="RQ341" s="28"/>
      <c r="RR341" s="28"/>
      <c r="RS341" s="28"/>
      <c r="RT341" s="28"/>
      <c r="RU341" s="28"/>
      <c r="RV341" s="28"/>
      <c r="RW341" s="28"/>
      <c r="RX341" s="28"/>
      <c r="RY341" s="28"/>
      <c r="RZ341" s="28"/>
      <c r="SA341" s="28"/>
      <c r="SB341" s="28"/>
      <c r="SC341" s="28"/>
      <c r="SD341" s="28"/>
      <c r="SE341" s="28"/>
      <c r="SF341" s="28"/>
      <c r="SG341" s="28"/>
      <c r="SH341" s="28"/>
      <c r="SI341" s="28"/>
      <c r="SJ341" s="28"/>
      <c r="SK341" s="28"/>
      <c r="SL341" s="28"/>
      <c r="SM341" s="28"/>
      <c r="SN341" s="28"/>
      <c r="SO341" s="28"/>
      <c r="SP341" s="28"/>
      <c r="SQ341" s="28"/>
      <c r="SR341" s="28"/>
      <c r="SS341" s="28"/>
      <c r="ST341" s="28"/>
      <c r="SU341" s="28"/>
      <c r="SV341" s="28"/>
      <c r="SW341" s="28"/>
      <c r="SX341" s="28"/>
      <c r="SY341" s="28"/>
      <c r="SZ341" s="28"/>
      <c r="TA341" s="28"/>
      <c r="TB341" s="28"/>
      <c r="TC341" s="28"/>
      <c r="TD341" s="28"/>
      <c r="TE341" s="28"/>
      <c r="TF341" s="28"/>
      <c r="TG341" s="28"/>
      <c r="TH341" s="28"/>
      <c r="TI341" s="28"/>
      <c r="TJ341" s="28"/>
      <c r="TK341" s="28"/>
      <c r="TL341" s="28"/>
      <c r="TM341" s="28"/>
      <c r="TN341" s="28"/>
      <c r="TO341" s="28"/>
      <c r="TP341" s="28"/>
      <c r="TQ341" s="28"/>
      <c r="TR341" s="28"/>
      <c r="TS341" s="28"/>
      <c r="TT341" s="28"/>
      <c r="TU341" s="28"/>
      <c r="TV341" s="28"/>
      <c r="TW341" s="28"/>
      <c r="TX341" s="28"/>
      <c r="TY341" s="28"/>
      <c r="TZ341" s="28"/>
      <c r="UA341" s="28"/>
      <c r="UB341" s="28"/>
      <c r="UC341" s="28"/>
      <c r="UD341" s="28"/>
      <c r="UE341" s="28"/>
      <c r="UF341" s="28"/>
      <c r="UG341" s="28"/>
      <c r="UH341" s="28"/>
      <c r="UI341" s="28"/>
      <c r="UJ341" s="28"/>
      <c r="UK341" s="28"/>
      <c r="UL341" s="28"/>
      <c r="UM341" s="28"/>
      <c r="UN341" s="28"/>
      <c r="UO341" s="28"/>
      <c r="UP341" s="28"/>
      <c r="UQ341" s="28"/>
      <c r="UR341" s="28"/>
      <c r="US341" s="28"/>
      <c r="UT341" s="28"/>
      <c r="UU341" s="28"/>
      <c r="UV341" s="28"/>
      <c r="UW341" s="28"/>
      <c r="UX341" s="28"/>
      <c r="UY341" s="28"/>
      <c r="UZ341" s="28"/>
      <c r="VA341" s="28"/>
      <c r="VB341" s="28"/>
      <c r="VC341" s="28"/>
      <c r="VD341" s="28"/>
      <c r="VE341" s="28"/>
      <c r="VF341" s="28"/>
      <c r="VG341" s="28"/>
      <c r="VH341" s="28"/>
      <c r="VI341" s="28"/>
      <c r="VJ341" s="28"/>
      <c r="VK341" s="28"/>
      <c r="VL341" s="28"/>
      <c r="VM341" s="28"/>
      <c r="VN341" s="28"/>
      <c r="VO341" s="28"/>
      <c r="VP341" s="28"/>
      <c r="VQ341" s="28"/>
      <c r="VR341" s="28"/>
      <c r="VS341" s="28"/>
      <c r="VT341" s="28"/>
      <c r="VU341" s="28"/>
      <c r="VV341" s="28"/>
      <c r="VW341" s="28"/>
      <c r="VX341" s="28"/>
      <c r="VY341" s="28"/>
      <c r="VZ341" s="28"/>
      <c r="WA341" s="28"/>
      <c r="WB341" s="28"/>
      <c r="WC341" s="28"/>
      <c r="WD341" s="28"/>
      <c r="WE341" s="28"/>
      <c r="WF341" s="28"/>
      <c r="WG341" s="28"/>
      <c r="WH341" s="28"/>
      <c r="WI341" s="28"/>
      <c r="WJ341" s="28"/>
      <c r="WK341" s="28"/>
      <c r="WL341" s="28"/>
      <c r="WM341" s="28"/>
      <c r="WN341" s="28"/>
      <c r="WO341" s="28"/>
      <c r="WP341" s="28"/>
      <c r="WQ341" s="28"/>
      <c r="WR341" s="28"/>
      <c r="WS341" s="28"/>
      <c r="WT341" s="28"/>
      <c r="WU341" s="28"/>
      <c r="WV341" s="28"/>
      <c r="WW341" s="28"/>
      <c r="WX341" s="28"/>
      <c r="WY341" s="28"/>
      <c r="WZ341" s="28"/>
      <c r="XA341" s="28"/>
      <c r="XB341" s="28"/>
      <c r="XC341" s="28"/>
      <c r="XD341" s="28"/>
      <c r="XE341" s="28"/>
      <c r="XF341" s="28"/>
      <c r="XG341" s="28"/>
      <c r="XH341" s="28"/>
      <c r="XI341" s="28"/>
      <c r="XJ341" s="28"/>
      <c r="XK341" s="28"/>
      <c r="XL341" s="28"/>
      <c r="XM341" s="28"/>
      <c r="XN341" s="28"/>
      <c r="XO341" s="28"/>
      <c r="XP341" s="28"/>
      <c r="XQ341" s="28"/>
      <c r="XR341" s="28"/>
      <c r="XS341" s="28"/>
      <c r="XT341" s="28"/>
      <c r="XU341" s="28"/>
      <c r="XV341" s="28"/>
      <c r="XW341" s="28"/>
      <c r="XX341" s="28"/>
      <c r="XY341" s="28"/>
      <c r="XZ341" s="28"/>
      <c r="YA341" s="28"/>
      <c r="YB341" s="28"/>
      <c r="YC341" s="28"/>
      <c r="YD341" s="28"/>
      <c r="YE341" s="28"/>
      <c r="YF341" s="28"/>
      <c r="YG341" s="28"/>
      <c r="YH341" s="28"/>
      <c r="YI341" s="28"/>
      <c r="YJ341" s="28"/>
      <c r="YK341" s="28"/>
      <c r="YL341" s="28"/>
      <c r="YM341" s="28"/>
      <c r="YN341" s="28"/>
      <c r="YO341" s="28"/>
      <c r="YP341" s="28"/>
      <c r="YQ341" s="28"/>
      <c r="YR341" s="28"/>
      <c r="YS341" s="28"/>
      <c r="YT341" s="28"/>
      <c r="YU341" s="28"/>
      <c r="YV341" s="28"/>
      <c r="YW341" s="28"/>
      <c r="YX341" s="28"/>
      <c r="YY341" s="28"/>
      <c r="YZ341" s="28"/>
      <c r="ZA341" s="28"/>
      <c r="ZB341" s="28"/>
      <c r="ZC341" s="28"/>
      <c r="ZD341" s="28"/>
      <c r="ZE341" s="28"/>
      <c r="ZF341" s="28"/>
      <c r="ZG341" s="28"/>
      <c r="ZH341" s="28"/>
      <c r="ZI341" s="28"/>
      <c r="ZJ341" s="28"/>
      <c r="ZK341" s="28"/>
      <c r="ZL341" s="28"/>
      <c r="ZM341" s="28"/>
      <c r="ZN341" s="28"/>
      <c r="ZO341" s="28"/>
      <c r="ZP341" s="28"/>
      <c r="ZQ341" s="28"/>
      <c r="ZR341" s="28"/>
      <c r="ZS341" s="28"/>
      <c r="ZT341" s="28"/>
      <c r="ZU341" s="28"/>
      <c r="ZV341" s="28"/>
      <c r="ZW341" s="28"/>
      <c r="ZX341" s="28"/>
      <c r="ZY341" s="28"/>
      <c r="ZZ341" s="28"/>
      <c r="AAA341" s="28"/>
      <c r="AAB341" s="28"/>
      <c r="AAC341" s="28"/>
      <c r="AAD341" s="28"/>
      <c r="AAE341" s="28"/>
      <c r="AAF341" s="28"/>
      <c r="AAG341" s="28"/>
      <c r="AAH341" s="28"/>
      <c r="AAI341" s="28"/>
      <c r="AAJ341" s="28"/>
      <c r="AAK341" s="28"/>
      <c r="AAL341" s="28"/>
      <c r="AAM341" s="28"/>
      <c r="AAN341" s="28"/>
      <c r="AAO341" s="28"/>
      <c r="AAP341" s="28"/>
      <c r="AAQ341" s="28"/>
      <c r="AAR341" s="28"/>
      <c r="AAS341" s="28"/>
      <c r="AAT341" s="28"/>
      <c r="AAU341" s="28"/>
      <c r="AAV341" s="28"/>
      <c r="AAW341" s="28"/>
      <c r="AAX341" s="28"/>
      <c r="AAY341" s="28"/>
      <c r="AAZ341" s="28"/>
      <c r="ABA341" s="28"/>
      <c r="ABB341" s="28"/>
      <c r="ABC341" s="28"/>
      <c r="ABD341" s="28"/>
      <c r="ABE341" s="28"/>
      <c r="ABF341" s="28"/>
      <c r="ABG341" s="28"/>
      <c r="ABH341" s="28"/>
      <c r="ABI341" s="28"/>
      <c r="ABJ341" s="28"/>
      <c r="ABK341" s="28"/>
      <c r="ABL341" s="28"/>
      <c r="ABM341" s="28"/>
      <c r="ABN341" s="28"/>
      <c r="ABO341" s="28"/>
      <c r="ABP341" s="28"/>
      <c r="ABQ341" s="28"/>
      <c r="ABR341" s="28"/>
      <c r="ABS341" s="28"/>
      <c r="ABT341" s="28"/>
      <c r="ABU341" s="28"/>
      <c r="ABV341" s="28"/>
      <c r="ABW341" s="28"/>
      <c r="ABX341" s="28"/>
      <c r="ABY341" s="28"/>
      <c r="ABZ341" s="28"/>
      <c r="ACA341" s="28"/>
      <c r="ACB341" s="28"/>
      <c r="ACC341" s="28"/>
      <c r="ACD341" s="28"/>
      <c r="ACE341" s="28"/>
      <c r="ACF341" s="28"/>
      <c r="ACG341" s="28"/>
      <c r="ACH341" s="28"/>
      <c r="ACI341" s="28"/>
      <c r="ACJ341" s="28"/>
      <c r="ACK341" s="28"/>
      <c r="ACL341" s="28"/>
      <c r="ACM341" s="28"/>
      <c r="ACN341" s="28"/>
      <c r="ACO341" s="28"/>
      <c r="ACP341" s="28"/>
      <c r="ACQ341" s="28"/>
      <c r="ACR341" s="28"/>
      <c r="ACS341" s="28"/>
      <c r="ACT341" s="28"/>
      <c r="ACU341" s="28"/>
      <c r="ACV341" s="28"/>
      <c r="ACW341" s="28"/>
      <c r="ACX341" s="28"/>
      <c r="ACY341" s="28"/>
      <c r="ACZ341" s="28"/>
      <c r="ADA341" s="28"/>
      <c r="ADB341" s="28"/>
      <c r="ADC341" s="28"/>
      <c r="ADD341" s="28"/>
      <c r="ADE341" s="28"/>
      <c r="ADF341" s="28"/>
      <c r="ADG341" s="28"/>
      <c r="ADH341" s="28"/>
      <c r="ADI341" s="28"/>
      <c r="ADJ341" s="28"/>
      <c r="ADK341" s="28"/>
      <c r="ADL341" s="28"/>
      <c r="ADM341" s="28"/>
      <c r="ADN341" s="28"/>
      <c r="ADO341" s="28"/>
      <c r="ADP341" s="28"/>
      <c r="ADQ341" s="28"/>
      <c r="ADR341" s="28"/>
      <c r="ADS341" s="28"/>
      <c r="ADT341" s="28"/>
      <c r="ADU341" s="28"/>
      <c r="ADV341" s="28"/>
      <c r="ADW341" s="28"/>
      <c r="ADX341" s="28"/>
      <c r="ADY341" s="28"/>
      <c r="ADZ341" s="28"/>
      <c r="AEA341" s="28"/>
      <c r="AEB341" s="28"/>
      <c r="AEC341" s="28"/>
      <c r="AED341" s="28"/>
      <c r="AEE341" s="28"/>
      <c r="AEF341" s="28"/>
      <c r="AEG341" s="28"/>
      <c r="AEH341" s="28"/>
      <c r="AEI341" s="28"/>
      <c r="AEJ341" s="28"/>
      <c r="AEK341" s="28"/>
      <c r="AEL341" s="28"/>
      <c r="AEM341" s="28"/>
      <c r="AEN341" s="28"/>
      <c r="AEO341" s="28"/>
      <c r="AEP341" s="28"/>
      <c r="AEQ341" s="28"/>
      <c r="AER341" s="28"/>
      <c r="AES341" s="28"/>
      <c r="AET341" s="28"/>
      <c r="AEU341" s="28"/>
      <c r="AEV341" s="28"/>
      <c r="AEW341" s="28"/>
      <c r="AEX341" s="28"/>
      <c r="AEY341" s="28"/>
      <c r="AEZ341" s="28"/>
      <c r="AFA341" s="28"/>
      <c r="AFB341" s="28"/>
      <c r="AFC341" s="28"/>
      <c r="AFD341" s="28"/>
      <c r="AFE341" s="28"/>
      <c r="AFF341" s="28"/>
      <c r="AFG341" s="28"/>
      <c r="AFH341" s="28"/>
      <c r="AFI341" s="28"/>
      <c r="AFJ341" s="28"/>
      <c r="AFK341" s="28"/>
      <c r="AFL341" s="28"/>
      <c r="AFM341" s="28"/>
      <c r="AFN341" s="28"/>
      <c r="AFO341" s="28"/>
    </row>
    <row r="342" spans="1:847" s="28" customFormat="1" ht="31.05" customHeight="1">
      <c r="A342" s="450"/>
      <c r="B342" s="35"/>
      <c r="C342" s="526"/>
      <c r="D342" s="35"/>
      <c r="E342" s="477"/>
      <c r="F342" s="477"/>
      <c r="G342" s="453"/>
      <c r="H342" s="35"/>
      <c r="I342" s="478"/>
      <c r="J342" s="543"/>
      <c r="K342" s="456"/>
      <c r="L342" s="422"/>
      <c r="M342" s="335"/>
      <c r="N342" s="246"/>
      <c r="O342" s="246"/>
      <c r="P342" s="245"/>
      <c r="Q342" s="246"/>
      <c r="R342" s="246"/>
      <c r="S342" s="246"/>
      <c r="T342" s="246"/>
      <c r="U342" s="246"/>
      <c r="V342" s="246"/>
      <c r="W342" s="246"/>
      <c r="X342" s="246"/>
      <c r="Y342" s="246"/>
      <c r="Z342" s="246"/>
      <c r="AA342" s="246"/>
    </row>
    <row r="343" spans="1:847" ht="31.05" customHeight="1">
      <c r="A343" s="446"/>
      <c r="B343" s="447" t="s">
        <v>121</v>
      </c>
      <c r="C343" s="40"/>
      <c r="D343" s="40"/>
      <c r="E343" s="40"/>
      <c r="F343" s="40"/>
      <c r="G343" s="40"/>
      <c r="H343" s="448"/>
      <c r="I343" s="448"/>
      <c r="J343" s="40"/>
      <c r="K343" s="40"/>
      <c r="L343" s="449"/>
      <c r="M343" s="618"/>
      <c r="N343" s="262"/>
      <c r="O343" s="262"/>
      <c r="P343" s="263"/>
      <c r="Q343" s="262"/>
      <c r="R343" s="262"/>
      <c r="S343" s="262"/>
      <c r="T343" s="262"/>
      <c r="U343" s="262"/>
      <c r="V343" s="262"/>
      <c r="W343" s="262"/>
      <c r="X343" s="262"/>
      <c r="Y343" s="262"/>
      <c r="Z343" s="262"/>
      <c r="AA343" s="262"/>
    </row>
    <row r="344" spans="1:847" s="28" customFormat="1" ht="31.05" customHeight="1">
      <c r="A344" s="450"/>
      <c r="B344" s="35"/>
      <c r="C344" s="451" t="s">
        <v>103</v>
      </c>
      <c r="D344" s="350"/>
      <c r="E344" s="452" t="b">
        <v>0</v>
      </c>
      <c r="F344" s="453">
        <f>$I$24*$I344/100</f>
        <v>0</v>
      </c>
      <c r="G344" s="453">
        <f>$G$24*$I344/100</f>
        <v>0</v>
      </c>
      <c r="H344" s="35" t="s">
        <v>453</v>
      </c>
      <c r="I344" s="542">
        <v>100</v>
      </c>
      <c r="J344" s="455" t="s">
        <v>334</v>
      </c>
      <c r="K344" s="456">
        <f>$AA344</f>
        <v>0</v>
      </c>
      <c r="L344" s="422" t="str">
        <f>IF($E344,K344,"")</f>
        <v/>
      </c>
      <c r="M344" s="335">
        <v>72.64</v>
      </c>
      <c r="N344" s="246" t="s">
        <v>138</v>
      </c>
      <c r="O344" s="246">
        <f>G344*0.075*0.28575*M344</f>
        <v>0</v>
      </c>
      <c r="P344" s="252" t="s">
        <v>184</v>
      </c>
      <c r="Q344" s="259">
        <v>74.02</v>
      </c>
      <c r="R344" s="259" t="s">
        <v>138</v>
      </c>
      <c r="S344" s="259">
        <f>G344*0.075*0.28575*Q344</f>
        <v>0</v>
      </c>
      <c r="T344" s="259" t="s">
        <v>379</v>
      </c>
      <c r="U344" s="259">
        <v>70.97</v>
      </c>
      <c r="V344" s="259" t="s">
        <v>138</v>
      </c>
      <c r="W344" s="259">
        <f>G344*0.075*0.28575*U344</f>
        <v>0</v>
      </c>
      <c r="X344" s="259" t="s">
        <v>380</v>
      </c>
      <c r="Y344" s="246">
        <f>AVERAGE(O344,S344,W344)</f>
        <v>0</v>
      </c>
      <c r="Z344" s="246"/>
      <c r="AA344" s="246">
        <f>Y344-Z344</f>
        <v>0</v>
      </c>
    </row>
    <row r="345" spans="1:847" s="6" customFormat="1" ht="31.05" customHeight="1">
      <c r="A345" s="457"/>
      <c r="B345" s="44"/>
      <c r="C345" s="458" t="s">
        <v>222</v>
      </c>
      <c r="D345" s="349"/>
      <c r="E345" s="459" t="b">
        <v>0</v>
      </c>
      <c r="F345" s="461">
        <f>$I$24*$I345/100</f>
        <v>0</v>
      </c>
      <c r="G345" s="461">
        <f>$G$24*$I345/100</f>
        <v>0</v>
      </c>
      <c r="H345" s="44" t="s">
        <v>453</v>
      </c>
      <c r="I345" s="542">
        <v>100</v>
      </c>
      <c r="J345" s="462" t="s">
        <v>334</v>
      </c>
      <c r="K345" s="463">
        <f>$AA345</f>
        <v>0</v>
      </c>
      <c r="L345" s="464" t="str">
        <f>IF($E345,K345,"")</f>
        <v/>
      </c>
      <c r="M345" s="618">
        <v>16.739999999999998</v>
      </c>
      <c r="N345" s="262" t="s">
        <v>223</v>
      </c>
      <c r="O345" s="262">
        <f>(G345*1.7)/10*M345</f>
        <v>0</v>
      </c>
      <c r="P345" s="264" t="s">
        <v>224</v>
      </c>
      <c r="Q345" s="259">
        <v>12.91</v>
      </c>
      <c r="R345" s="259" t="s">
        <v>223</v>
      </c>
      <c r="S345" s="259">
        <f>(G345*2.5)/10*Q345</f>
        <v>0</v>
      </c>
      <c r="T345" s="259" t="s">
        <v>381</v>
      </c>
      <c r="U345" s="259"/>
      <c r="V345" s="259"/>
      <c r="W345" s="259"/>
      <c r="X345" s="259"/>
      <c r="Y345" s="246">
        <f>AVERAGE(O345,S345,W345)</f>
        <v>0</v>
      </c>
      <c r="Z345" s="256"/>
      <c r="AA345" s="256">
        <f>Y345-Z345</f>
        <v>0</v>
      </c>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c r="DW345" s="28"/>
      <c r="DX345" s="28"/>
      <c r="DY345" s="28"/>
      <c r="DZ345" s="28"/>
      <c r="EA345" s="28"/>
      <c r="EB345" s="28"/>
      <c r="EC345" s="28"/>
      <c r="ED345" s="28"/>
      <c r="EE345" s="28"/>
      <c r="EF345" s="28"/>
      <c r="EG345" s="28"/>
      <c r="EH345" s="28"/>
      <c r="EI345" s="28"/>
      <c r="EJ345" s="28"/>
      <c r="EK345" s="28"/>
      <c r="EL345" s="28"/>
      <c r="EM345" s="28"/>
      <c r="EN345" s="28"/>
      <c r="EO345" s="28"/>
      <c r="EP345" s="28"/>
      <c r="EQ345" s="28"/>
      <c r="ER345" s="28"/>
      <c r="ES345" s="28"/>
      <c r="ET345" s="28"/>
      <c r="EU345" s="28"/>
      <c r="EV345" s="28"/>
      <c r="EW345" s="28"/>
      <c r="EX345" s="28"/>
      <c r="EY345" s="28"/>
      <c r="EZ345" s="28"/>
      <c r="FA345" s="28"/>
      <c r="FB345" s="28"/>
      <c r="FC345" s="28"/>
      <c r="FD345" s="28"/>
      <c r="FE345" s="28"/>
      <c r="FF345" s="28"/>
      <c r="FG345" s="28"/>
      <c r="FH345" s="28"/>
      <c r="FI345" s="28"/>
      <c r="FJ345" s="28"/>
      <c r="FK345" s="28"/>
      <c r="FL345" s="28"/>
      <c r="FM345" s="28"/>
      <c r="FN345" s="28"/>
      <c r="FO345" s="28"/>
      <c r="FP345" s="28"/>
      <c r="FQ345" s="28"/>
      <c r="FR345" s="28"/>
      <c r="FS345" s="28"/>
      <c r="FT345" s="28"/>
      <c r="FU345" s="28"/>
      <c r="FV345" s="28"/>
      <c r="FW345" s="28"/>
      <c r="FX345" s="28"/>
      <c r="FY345" s="28"/>
      <c r="FZ345" s="28"/>
      <c r="GA345" s="28"/>
      <c r="GB345" s="28"/>
      <c r="GC345" s="28"/>
      <c r="GD345" s="28"/>
      <c r="GE345" s="28"/>
      <c r="GF345" s="28"/>
      <c r="GG345" s="28"/>
      <c r="GH345" s="28"/>
      <c r="GI345" s="28"/>
      <c r="GJ345" s="28"/>
      <c r="GK345" s="28"/>
      <c r="GL345" s="28"/>
      <c r="GM345" s="28"/>
      <c r="GN345" s="28"/>
      <c r="GO345" s="28"/>
      <c r="GP345" s="28"/>
      <c r="GQ345" s="28"/>
      <c r="GR345" s="28"/>
      <c r="GS345" s="28"/>
      <c r="GT345" s="28"/>
      <c r="GU345" s="28"/>
      <c r="GV345" s="28"/>
      <c r="GW345" s="28"/>
      <c r="GX345" s="28"/>
      <c r="GY345" s="28"/>
      <c r="GZ345" s="28"/>
      <c r="HA345" s="28"/>
      <c r="HB345" s="28"/>
      <c r="HC345" s="28"/>
      <c r="HD345" s="28"/>
      <c r="HE345" s="28"/>
      <c r="HF345" s="28"/>
      <c r="HG345" s="28"/>
      <c r="HH345" s="28"/>
      <c r="HI345" s="28"/>
      <c r="HJ345" s="28"/>
      <c r="HK345" s="28"/>
      <c r="HL345" s="28"/>
      <c r="HM345" s="28"/>
      <c r="HN345" s="28"/>
      <c r="HO345" s="28"/>
      <c r="HP345" s="28"/>
      <c r="HQ345" s="28"/>
      <c r="HR345" s="28"/>
      <c r="HS345" s="28"/>
      <c r="HT345" s="28"/>
      <c r="HU345" s="28"/>
      <c r="HV345" s="28"/>
      <c r="HW345" s="28"/>
      <c r="HX345" s="28"/>
      <c r="HY345" s="28"/>
      <c r="HZ345" s="28"/>
      <c r="IA345" s="28"/>
      <c r="IB345" s="28"/>
      <c r="IC345" s="28"/>
      <c r="ID345" s="28"/>
      <c r="IE345" s="28"/>
      <c r="IF345" s="28"/>
      <c r="IG345" s="28"/>
      <c r="IH345" s="28"/>
      <c r="II345" s="28"/>
      <c r="IJ345" s="28"/>
      <c r="IK345" s="28"/>
      <c r="IL345" s="28"/>
      <c r="IM345" s="28"/>
      <c r="IN345" s="28"/>
      <c r="IO345" s="28"/>
      <c r="IP345" s="28"/>
      <c r="IQ345" s="28"/>
      <c r="IR345" s="28"/>
      <c r="IS345" s="28"/>
      <c r="IT345" s="28"/>
      <c r="IU345" s="28"/>
      <c r="IV345" s="28"/>
      <c r="IW345" s="28"/>
      <c r="IX345" s="28"/>
      <c r="IY345" s="28"/>
      <c r="IZ345" s="28"/>
      <c r="JA345" s="28"/>
      <c r="JB345" s="28"/>
      <c r="JC345" s="28"/>
      <c r="JD345" s="28"/>
      <c r="JE345" s="28"/>
      <c r="JF345" s="28"/>
      <c r="JG345" s="28"/>
      <c r="JH345" s="28"/>
      <c r="JI345" s="28"/>
      <c r="JJ345" s="28"/>
      <c r="JK345" s="28"/>
      <c r="JL345" s="28"/>
      <c r="JM345" s="28"/>
      <c r="JN345" s="28"/>
      <c r="JO345" s="28"/>
      <c r="JP345" s="28"/>
      <c r="JQ345" s="28"/>
      <c r="JR345" s="28"/>
      <c r="JS345" s="28"/>
      <c r="JT345" s="28"/>
      <c r="JU345" s="28"/>
      <c r="JV345" s="28"/>
      <c r="JW345" s="28"/>
      <c r="JX345" s="28"/>
      <c r="JY345" s="28"/>
      <c r="JZ345" s="28"/>
      <c r="KA345" s="28"/>
      <c r="KB345" s="28"/>
      <c r="KC345" s="28"/>
      <c r="KD345" s="28"/>
      <c r="KE345" s="28"/>
      <c r="KF345" s="28"/>
      <c r="KG345" s="28"/>
      <c r="KH345" s="28"/>
      <c r="KI345" s="28"/>
      <c r="KJ345" s="28"/>
      <c r="KK345" s="28"/>
      <c r="KL345" s="28"/>
      <c r="KM345" s="28"/>
      <c r="KN345" s="28"/>
      <c r="KO345" s="28"/>
      <c r="KP345" s="28"/>
      <c r="KQ345" s="28"/>
      <c r="KR345" s="28"/>
      <c r="KS345" s="28"/>
      <c r="KT345" s="28"/>
      <c r="KU345" s="28"/>
      <c r="KV345" s="28"/>
      <c r="KW345" s="28"/>
      <c r="KX345" s="28"/>
      <c r="KY345" s="28"/>
      <c r="KZ345" s="28"/>
      <c r="LA345" s="28"/>
      <c r="LB345" s="28"/>
      <c r="LC345" s="28"/>
      <c r="LD345" s="28"/>
      <c r="LE345" s="28"/>
      <c r="LF345" s="28"/>
      <c r="LG345" s="28"/>
      <c r="LH345" s="28"/>
      <c r="LI345" s="28"/>
      <c r="LJ345" s="28"/>
      <c r="LK345" s="28"/>
      <c r="LL345" s="28"/>
      <c r="LM345" s="28"/>
      <c r="LN345" s="28"/>
      <c r="LO345" s="28"/>
      <c r="LP345" s="28"/>
      <c r="LQ345" s="28"/>
      <c r="LR345" s="28"/>
      <c r="LS345" s="28"/>
      <c r="LT345" s="28"/>
      <c r="LU345" s="28"/>
      <c r="LV345" s="28"/>
      <c r="LW345" s="28"/>
      <c r="LX345" s="28"/>
      <c r="LY345" s="28"/>
      <c r="LZ345" s="28"/>
      <c r="MA345" s="28"/>
      <c r="MB345" s="28"/>
      <c r="MC345" s="28"/>
      <c r="MD345" s="28"/>
      <c r="ME345" s="28"/>
      <c r="MF345" s="28"/>
      <c r="MG345" s="28"/>
      <c r="MH345" s="28"/>
      <c r="MI345" s="28"/>
      <c r="MJ345" s="28"/>
      <c r="MK345" s="28"/>
      <c r="ML345" s="28"/>
      <c r="MM345" s="28"/>
      <c r="MN345" s="28"/>
      <c r="MO345" s="28"/>
      <c r="MP345" s="28"/>
      <c r="MQ345" s="28"/>
      <c r="MR345" s="28"/>
      <c r="MS345" s="28"/>
      <c r="MT345" s="28"/>
      <c r="MU345" s="28"/>
      <c r="MV345" s="28"/>
      <c r="MW345" s="28"/>
      <c r="MX345" s="28"/>
      <c r="MY345" s="28"/>
      <c r="MZ345" s="28"/>
      <c r="NA345" s="28"/>
      <c r="NB345" s="28"/>
      <c r="NC345" s="28"/>
      <c r="ND345" s="28"/>
      <c r="NE345" s="28"/>
      <c r="NF345" s="28"/>
      <c r="NG345" s="28"/>
      <c r="NH345" s="28"/>
      <c r="NI345" s="28"/>
      <c r="NJ345" s="28"/>
      <c r="NK345" s="28"/>
      <c r="NL345" s="28"/>
      <c r="NM345" s="28"/>
      <c r="NN345" s="28"/>
      <c r="NO345" s="28"/>
      <c r="NP345" s="28"/>
      <c r="NQ345" s="28"/>
      <c r="NR345" s="28"/>
      <c r="NS345" s="28"/>
      <c r="NT345" s="28"/>
      <c r="NU345" s="28"/>
      <c r="NV345" s="28"/>
      <c r="NW345" s="28"/>
      <c r="NX345" s="28"/>
      <c r="NY345" s="28"/>
      <c r="NZ345" s="28"/>
      <c r="OA345" s="28"/>
      <c r="OB345" s="28"/>
      <c r="OC345" s="28"/>
      <c r="OD345" s="28"/>
      <c r="OE345" s="28"/>
      <c r="OF345" s="28"/>
      <c r="OG345" s="28"/>
      <c r="OH345" s="28"/>
      <c r="OI345" s="28"/>
      <c r="OJ345" s="28"/>
      <c r="OK345" s="28"/>
      <c r="OL345" s="28"/>
      <c r="OM345" s="28"/>
      <c r="ON345" s="28"/>
      <c r="OO345" s="28"/>
      <c r="OP345" s="28"/>
      <c r="OQ345" s="28"/>
      <c r="OR345" s="28"/>
      <c r="OS345" s="28"/>
      <c r="OT345" s="28"/>
      <c r="OU345" s="28"/>
      <c r="OV345" s="28"/>
      <c r="OW345" s="28"/>
      <c r="OX345" s="28"/>
      <c r="OY345" s="28"/>
      <c r="OZ345" s="28"/>
      <c r="PA345" s="28"/>
      <c r="PB345" s="28"/>
      <c r="PC345" s="28"/>
      <c r="PD345" s="28"/>
      <c r="PE345" s="28"/>
      <c r="PF345" s="28"/>
      <c r="PG345" s="28"/>
      <c r="PH345" s="28"/>
      <c r="PI345" s="28"/>
      <c r="PJ345" s="28"/>
      <c r="PK345" s="28"/>
      <c r="PL345" s="28"/>
      <c r="PM345" s="28"/>
      <c r="PN345" s="28"/>
      <c r="PO345" s="28"/>
      <c r="PP345" s="28"/>
      <c r="PQ345" s="28"/>
      <c r="PR345" s="28"/>
      <c r="PS345" s="28"/>
      <c r="PT345" s="28"/>
      <c r="PU345" s="28"/>
      <c r="PV345" s="28"/>
      <c r="PW345" s="28"/>
      <c r="PX345" s="28"/>
      <c r="PY345" s="28"/>
      <c r="PZ345" s="28"/>
      <c r="QA345" s="28"/>
      <c r="QB345" s="28"/>
      <c r="QC345" s="28"/>
      <c r="QD345" s="28"/>
      <c r="QE345" s="28"/>
      <c r="QF345" s="28"/>
      <c r="QG345" s="28"/>
      <c r="QH345" s="28"/>
      <c r="QI345" s="28"/>
      <c r="QJ345" s="28"/>
      <c r="QK345" s="28"/>
      <c r="QL345" s="28"/>
      <c r="QM345" s="28"/>
      <c r="QN345" s="28"/>
      <c r="QO345" s="28"/>
      <c r="QP345" s="28"/>
      <c r="QQ345" s="28"/>
      <c r="QR345" s="28"/>
      <c r="QS345" s="28"/>
      <c r="QT345" s="28"/>
      <c r="QU345" s="28"/>
      <c r="QV345" s="28"/>
      <c r="QW345" s="28"/>
      <c r="QX345" s="28"/>
      <c r="QY345" s="28"/>
      <c r="QZ345" s="28"/>
      <c r="RA345" s="28"/>
      <c r="RB345" s="28"/>
      <c r="RC345" s="28"/>
      <c r="RD345" s="28"/>
      <c r="RE345" s="28"/>
      <c r="RF345" s="28"/>
      <c r="RG345" s="28"/>
      <c r="RH345" s="28"/>
      <c r="RI345" s="28"/>
      <c r="RJ345" s="28"/>
      <c r="RK345" s="28"/>
      <c r="RL345" s="28"/>
      <c r="RM345" s="28"/>
      <c r="RN345" s="28"/>
      <c r="RO345" s="28"/>
      <c r="RP345" s="28"/>
      <c r="RQ345" s="28"/>
      <c r="RR345" s="28"/>
      <c r="RS345" s="28"/>
      <c r="RT345" s="28"/>
      <c r="RU345" s="28"/>
      <c r="RV345" s="28"/>
      <c r="RW345" s="28"/>
      <c r="RX345" s="28"/>
      <c r="RY345" s="28"/>
      <c r="RZ345" s="28"/>
      <c r="SA345" s="28"/>
      <c r="SB345" s="28"/>
      <c r="SC345" s="28"/>
      <c r="SD345" s="28"/>
      <c r="SE345" s="28"/>
      <c r="SF345" s="28"/>
      <c r="SG345" s="28"/>
      <c r="SH345" s="28"/>
      <c r="SI345" s="28"/>
      <c r="SJ345" s="28"/>
      <c r="SK345" s="28"/>
      <c r="SL345" s="28"/>
      <c r="SM345" s="28"/>
      <c r="SN345" s="28"/>
      <c r="SO345" s="28"/>
      <c r="SP345" s="28"/>
      <c r="SQ345" s="28"/>
      <c r="SR345" s="28"/>
      <c r="SS345" s="28"/>
      <c r="ST345" s="28"/>
      <c r="SU345" s="28"/>
      <c r="SV345" s="28"/>
      <c r="SW345" s="28"/>
      <c r="SX345" s="28"/>
      <c r="SY345" s="28"/>
      <c r="SZ345" s="28"/>
      <c r="TA345" s="28"/>
      <c r="TB345" s="28"/>
      <c r="TC345" s="28"/>
      <c r="TD345" s="28"/>
      <c r="TE345" s="28"/>
      <c r="TF345" s="28"/>
      <c r="TG345" s="28"/>
      <c r="TH345" s="28"/>
      <c r="TI345" s="28"/>
      <c r="TJ345" s="28"/>
      <c r="TK345" s="28"/>
      <c r="TL345" s="28"/>
      <c r="TM345" s="28"/>
      <c r="TN345" s="28"/>
      <c r="TO345" s="28"/>
      <c r="TP345" s="28"/>
      <c r="TQ345" s="28"/>
      <c r="TR345" s="28"/>
      <c r="TS345" s="28"/>
      <c r="TT345" s="28"/>
      <c r="TU345" s="28"/>
      <c r="TV345" s="28"/>
      <c r="TW345" s="28"/>
      <c r="TX345" s="28"/>
      <c r="TY345" s="28"/>
      <c r="TZ345" s="28"/>
      <c r="UA345" s="28"/>
      <c r="UB345" s="28"/>
      <c r="UC345" s="28"/>
      <c r="UD345" s="28"/>
      <c r="UE345" s="28"/>
      <c r="UF345" s="28"/>
      <c r="UG345" s="28"/>
      <c r="UH345" s="28"/>
      <c r="UI345" s="28"/>
      <c r="UJ345" s="28"/>
      <c r="UK345" s="28"/>
      <c r="UL345" s="28"/>
      <c r="UM345" s="28"/>
      <c r="UN345" s="28"/>
      <c r="UO345" s="28"/>
      <c r="UP345" s="28"/>
      <c r="UQ345" s="28"/>
      <c r="UR345" s="28"/>
      <c r="US345" s="28"/>
      <c r="UT345" s="28"/>
      <c r="UU345" s="28"/>
      <c r="UV345" s="28"/>
      <c r="UW345" s="28"/>
      <c r="UX345" s="28"/>
      <c r="UY345" s="28"/>
      <c r="UZ345" s="28"/>
      <c r="VA345" s="28"/>
      <c r="VB345" s="28"/>
      <c r="VC345" s="28"/>
      <c r="VD345" s="28"/>
      <c r="VE345" s="28"/>
      <c r="VF345" s="28"/>
      <c r="VG345" s="28"/>
      <c r="VH345" s="28"/>
      <c r="VI345" s="28"/>
      <c r="VJ345" s="28"/>
      <c r="VK345" s="28"/>
      <c r="VL345" s="28"/>
      <c r="VM345" s="28"/>
      <c r="VN345" s="28"/>
      <c r="VO345" s="28"/>
      <c r="VP345" s="28"/>
      <c r="VQ345" s="28"/>
      <c r="VR345" s="28"/>
      <c r="VS345" s="28"/>
      <c r="VT345" s="28"/>
      <c r="VU345" s="28"/>
      <c r="VV345" s="28"/>
      <c r="VW345" s="28"/>
      <c r="VX345" s="28"/>
      <c r="VY345" s="28"/>
      <c r="VZ345" s="28"/>
      <c r="WA345" s="28"/>
      <c r="WB345" s="28"/>
      <c r="WC345" s="28"/>
      <c r="WD345" s="28"/>
      <c r="WE345" s="28"/>
      <c r="WF345" s="28"/>
      <c r="WG345" s="28"/>
      <c r="WH345" s="28"/>
      <c r="WI345" s="28"/>
      <c r="WJ345" s="28"/>
      <c r="WK345" s="28"/>
      <c r="WL345" s="28"/>
      <c r="WM345" s="28"/>
      <c r="WN345" s="28"/>
      <c r="WO345" s="28"/>
      <c r="WP345" s="28"/>
      <c r="WQ345" s="28"/>
      <c r="WR345" s="28"/>
      <c r="WS345" s="28"/>
      <c r="WT345" s="28"/>
      <c r="WU345" s="28"/>
      <c r="WV345" s="28"/>
      <c r="WW345" s="28"/>
      <c r="WX345" s="28"/>
      <c r="WY345" s="28"/>
      <c r="WZ345" s="28"/>
      <c r="XA345" s="28"/>
      <c r="XB345" s="28"/>
      <c r="XC345" s="28"/>
      <c r="XD345" s="28"/>
      <c r="XE345" s="28"/>
      <c r="XF345" s="28"/>
      <c r="XG345" s="28"/>
      <c r="XH345" s="28"/>
      <c r="XI345" s="28"/>
      <c r="XJ345" s="28"/>
      <c r="XK345" s="28"/>
      <c r="XL345" s="28"/>
      <c r="XM345" s="28"/>
      <c r="XN345" s="28"/>
      <c r="XO345" s="28"/>
      <c r="XP345" s="28"/>
      <c r="XQ345" s="28"/>
      <c r="XR345" s="28"/>
      <c r="XS345" s="28"/>
      <c r="XT345" s="28"/>
      <c r="XU345" s="28"/>
      <c r="XV345" s="28"/>
      <c r="XW345" s="28"/>
      <c r="XX345" s="28"/>
      <c r="XY345" s="28"/>
      <c r="XZ345" s="28"/>
      <c r="YA345" s="28"/>
      <c r="YB345" s="28"/>
      <c r="YC345" s="28"/>
      <c r="YD345" s="28"/>
      <c r="YE345" s="28"/>
      <c r="YF345" s="28"/>
      <c r="YG345" s="28"/>
      <c r="YH345" s="28"/>
      <c r="YI345" s="28"/>
      <c r="YJ345" s="28"/>
      <c r="YK345" s="28"/>
      <c r="YL345" s="28"/>
      <c r="YM345" s="28"/>
      <c r="YN345" s="28"/>
      <c r="YO345" s="28"/>
      <c r="YP345" s="28"/>
      <c r="YQ345" s="28"/>
      <c r="YR345" s="28"/>
      <c r="YS345" s="28"/>
      <c r="YT345" s="28"/>
      <c r="YU345" s="28"/>
      <c r="YV345" s="28"/>
      <c r="YW345" s="28"/>
      <c r="YX345" s="28"/>
      <c r="YY345" s="28"/>
      <c r="YZ345" s="28"/>
      <c r="ZA345" s="28"/>
      <c r="ZB345" s="28"/>
      <c r="ZC345" s="28"/>
      <c r="ZD345" s="28"/>
      <c r="ZE345" s="28"/>
      <c r="ZF345" s="28"/>
      <c r="ZG345" s="28"/>
      <c r="ZH345" s="28"/>
      <c r="ZI345" s="28"/>
      <c r="ZJ345" s="28"/>
      <c r="ZK345" s="28"/>
      <c r="ZL345" s="28"/>
      <c r="ZM345" s="28"/>
      <c r="ZN345" s="28"/>
      <c r="ZO345" s="28"/>
      <c r="ZP345" s="28"/>
      <c r="ZQ345" s="28"/>
      <c r="ZR345" s="28"/>
      <c r="ZS345" s="28"/>
      <c r="ZT345" s="28"/>
      <c r="ZU345" s="28"/>
      <c r="ZV345" s="28"/>
      <c r="ZW345" s="28"/>
      <c r="ZX345" s="28"/>
      <c r="ZY345" s="28"/>
      <c r="ZZ345" s="28"/>
      <c r="AAA345" s="28"/>
      <c r="AAB345" s="28"/>
      <c r="AAC345" s="28"/>
      <c r="AAD345" s="28"/>
      <c r="AAE345" s="28"/>
      <c r="AAF345" s="28"/>
      <c r="AAG345" s="28"/>
      <c r="AAH345" s="28"/>
      <c r="AAI345" s="28"/>
      <c r="AAJ345" s="28"/>
      <c r="AAK345" s="28"/>
      <c r="AAL345" s="28"/>
      <c r="AAM345" s="28"/>
      <c r="AAN345" s="28"/>
      <c r="AAO345" s="28"/>
      <c r="AAP345" s="28"/>
      <c r="AAQ345" s="28"/>
      <c r="AAR345" s="28"/>
      <c r="AAS345" s="28"/>
      <c r="AAT345" s="28"/>
      <c r="AAU345" s="28"/>
      <c r="AAV345" s="28"/>
      <c r="AAW345" s="28"/>
      <c r="AAX345" s="28"/>
      <c r="AAY345" s="28"/>
      <c r="AAZ345" s="28"/>
      <c r="ABA345" s="28"/>
      <c r="ABB345" s="28"/>
      <c r="ABC345" s="28"/>
      <c r="ABD345" s="28"/>
      <c r="ABE345" s="28"/>
      <c r="ABF345" s="28"/>
      <c r="ABG345" s="28"/>
      <c r="ABH345" s="28"/>
      <c r="ABI345" s="28"/>
      <c r="ABJ345" s="28"/>
      <c r="ABK345" s="28"/>
      <c r="ABL345" s="28"/>
      <c r="ABM345" s="28"/>
      <c r="ABN345" s="28"/>
      <c r="ABO345" s="28"/>
      <c r="ABP345" s="28"/>
      <c r="ABQ345" s="28"/>
      <c r="ABR345" s="28"/>
      <c r="ABS345" s="28"/>
      <c r="ABT345" s="28"/>
      <c r="ABU345" s="28"/>
      <c r="ABV345" s="28"/>
      <c r="ABW345" s="28"/>
      <c r="ABX345" s="28"/>
      <c r="ABY345" s="28"/>
      <c r="ABZ345" s="28"/>
      <c r="ACA345" s="28"/>
      <c r="ACB345" s="28"/>
      <c r="ACC345" s="28"/>
      <c r="ACD345" s="28"/>
      <c r="ACE345" s="28"/>
      <c r="ACF345" s="28"/>
      <c r="ACG345" s="28"/>
      <c r="ACH345" s="28"/>
      <c r="ACI345" s="28"/>
      <c r="ACJ345" s="28"/>
      <c r="ACK345" s="28"/>
      <c r="ACL345" s="28"/>
      <c r="ACM345" s="28"/>
      <c r="ACN345" s="28"/>
      <c r="ACO345" s="28"/>
      <c r="ACP345" s="28"/>
      <c r="ACQ345" s="28"/>
      <c r="ACR345" s="28"/>
      <c r="ACS345" s="28"/>
      <c r="ACT345" s="28"/>
      <c r="ACU345" s="28"/>
      <c r="ACV345" s="28"/>
      <c r="ACW345" s="28"/>
      <c r="ACX345" s="28"/>
      <c r="ACY345" s="28"/>
      <c r="ACZ345" s="28"/>
      <c r="ADA345" s="28"/>
      <c r="ADB345" s="28"/>
      <c r="ADC345" s="28"/>
      <c r="ADD345" s="28"/>
      <c r="ADE345" s="28"/>
      <c r="ADF345" s="28"/>
      <c r="ADG345" s="28"/>
      <c r="ADH345" s="28"/>
      <c r="ADI345" s="28"/>
      <c r="ADJ345" s="28"/>
      <c r="ADK345" s="28"/>
      <c r="ADL345" s="28"/>
      <c r="ADM345" s="28"/>
      <c r="ADN345" s="28"/>
      <c r="ADO345" s="28"/>
      <c r="ADP345" s="28"/>
      <c r="ADQ345" s="28"/>
      <c r="ADR345" s="28"/>
      <c r="ADS345" s="28"/>
      <c r="ADT345" s="28"/>
      <c r="ADU345" s="28"/>
      <c r="ADV345" s="28"/>
      <c r="ADW345" s="28"/>
      <c r="ADX345" s="28"/>
      <c r="ADY345" s="28"/>
      <c r="ADZ345" s="28"/>
      <c r="AEA345" s="28"/>
      <c r="AEB345" s="28"/>
      <c r="AEC345" s="28"/>
      <c r="AED345" s="28"/>
      <c r="AEE345" s="28"/>
      <c r="AEF345" s="28"/>
      <c r="AEG345" s="28"/>
      <c r="AEH345" s="28"/>
      <c r="AEI345" s="28"/>
      <c r="AEJ345" s="28"/>
      <c r="AEK345" s="28"/>
      <c r="AEL345" s="28"/>
      <c r="AEM345" s="28"/>
      <c r="AEN345" s="28"/>
      <c r="AEO345" s="28"/>
      <c r="AEP345" s="28"/>
      <c r="AEQ345" s="28"/>
      <c r="AER345" s="28"/>
      <c r="AES345" s="28"/>
      <c r="AET345" s="28"/>
      <c r="AEU345" s="28"/>
      <c r="AEV345" s="28"/>
      <c r="AEW345" s="28"/>
      <c r="AEX345" s="28"/>
      <c r="AEY345" s="28"/>
      <c r="AEZ345" s="28"/>
      <c r="AFA345" s="28"/>
      <c r="AFB345" s="28"/>
      <c r="AFC345" s="28"/>
      <c r="AFD345" s="28"/>
      <c r="AFE345" s="28"/>
      <c r="AFF345" s="28"/>
      <c r="AFG345" s="28"/>
      <c r="AFH345" s="28"/>
      <c r="AFI345" s="28"/>
      <c r="AFJ345" s="28"/>
      <c r="AFK345" s="28"/>
      <c r="AFL345" s="28"/>
      <c r="AFM345" s="28"/>
      <c r="AFN345" s="28"/>
      <c r="AFO345" s="28"/>
    </row>
    <row r="346" spans="1:847" ht="31.05" customHeight="1">
      <c r="A346" s="437"/>
      <c r="B346" s="354"/>
      <c r="C346" s="465" t="s">
        <v>259</v>
      </c>
      <c r="D346" s="350"/>
      <c r="E346" s="466" t="b">
        <v>0</v>
      </c>
      <c r="F346" s="453">
        <f>$I$24*$I346/100</f>
        <v>0</v>
      </c>
      <c r="G346" s="453">
        <f>$G$24*$I346/100</f>
        <v>0</v>
      </c>
      <c r="H346" s="35" t="s">
        <v>453</v>
      </c>
      <c r="I346" s="542">
        <v>100</v>
      </c>
      <c r="J346" s="467" t="s">
        <v>334</v>
      </c>
      <c r="K346" s="456">
        <f>$AA346</f>
        <v>0</v>
      </c>
      <c r="L346" s="422" t="str">
        <f>IF($E346,K346,"")</f>
        <v/>
      </c>
      <c r="M346" s="337">
        <v>72.64</v>
      </c>
      <c r="N346" s="256" t="s">
        <v>138</v>
      </c>
      <c r="O346" s="262">
        <f>G346*1.7*4*0.0889*0.0381*M346</f>
        <v>0</v>
      </c>
      <c r="P346" s="288" t="s">
        <v>184</v>
      </c>
      <c r="Q346" s="262"/>
      <c r="R346" s="262"/>
      <c r="S346" s="262"/>
      <c r="T346" s="262"/>
      <c r="U346" s="262"/>
      <c r="V346" s="262"/>
      <c r="W346" s="262"/>
      <c r="X346" s="262"/>
      <c r="Y346" s="246">
        <f>AVERAGE(O346,S346,W346)</f>
        <v>0</v>
      </c>
      <c r="Z346" s="262"/>
      <c r="AA346" s="262">
        <f>Y346-Z346</f>
        <v>0</v>
      </c>
    </row>
    <row r="347" spans="1:847" s="6" customFormat="1" ht="31.05" customHeight="1">
      <c r="A347" s="457"/>
      <c r="B347" s="44"/>
      <c r="C347" s="458" t="s">
        <v>320</v>
      </c>
      <c r="D347" s="349"/>
      <c r="E347" s="459" t="b">
        <v>0</v>
      </c>
      <c r="F347" s="461">
        <f>$I$24*$I347/100</f>
        <v>0</v>
      </c>
      <c r="G347" s="461">
        <f>$G$24*$I347/100</f>
        <v>0</v>
      </c>
      <c r="H347" s="44" t="s">
        <v>453</v>
      </c>
      <c r="I347" s="542">
        <v>100</v>
      </c>
      <c r="J347" s="468" t="s">
        <v>334</v>
      </c>
      <c r="K347" s="463">
        <f>$AA347</f>
        <v>0</v>
      </c>
      <c r="L347" s="464" t="str">
        <f>IF($E347,K347,"")</f>
        <v/>
      </c>
      <c r="M347" s="337">
        <v>121.89</v>
      </c>
      <c r="N347" s="256" t="s">
        <v>138</v>
      </c>
      <c r="O347" s="256">
        <f>G347*0.0889*M347</f>
        <v>0</v>
      </c>
      <c r="P347" s="277" t="s">
        <v>321</v>
      </c>
      <c r="Q347" s="256">
        <v>89.8</v>
      </c>
      <c r="R347" s="256" t="s">
        <v>138</v>
      </c>
      <c r="S347" s="256">
        <f>G347*0.0889*Q347</f>
        <v>0</v>
      </c>
      <c r="T347" s="295" t="s">
        <v>322</v>
      </c>
      <c r="U347" s="256"/>
      <c r="V347" s="256"/>
      <c r="W347" s="256"/>
      <c r="X347" s="256"/>
      <c r="Y347" s="246">
        <f>AVERAGE(O347,S347,W347)</f>
        <v>0</v>
      </c>
      <c r="Z347" s="256"/>
      <c r="AA347" s="256">
        <f>Y347-Z347</f>
        <v>0</v>
      </c>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c r="DW347" s="28"/>
      <c r="DX347" s="28"/>
      <c r="DY347" s="28"/>
      <c r="DZ347" s="28"/>
      <c r="EA347" s="28"/>
      <c r="EB347" s="28"/>
      <c r="EC347" s="28"/>
      <c r="ED347" s="28"/>
      <c r="EE347" s="28"/>
      <c r="EF347" s="28"/>
      <c r="EG347" s="28"/>
      <c r="EH347" s="28"/>
      <c r="EI347" s="28"/>
      <c r="EJ347" s="28"/>
      <c r="EK347" s="28"/>
      <c r="EL347" s="28"/>
      <c r="EM347" s="28"/>
      <c r="EN347" s="28"/>
      <c r="EO347" s="28"/>
      <c r="EP347" s="28"/>
      <c r="EQ347" s="28"/>
      <c r="ER347" s="28"/>
      <c r="ES347" s="28"/>
      <c r="ET347" s="28"/>
      <c r="EU347" s="28"/>
      <c r="EV347" s="28"/>
      <c r="EW347" s="28"/>
      <c r="EX347" s="28"/>
      <c r="EY347" s="28"/>
      <c r="EZ347" s="28"/>
      <c r="FA347" s="28"/>
      <c r="FB347" s="28"/>
      <c r="FC347" s="28"/>
      <c r="FD347" s="28"/>
      <c r="FE347" s="28"/>
      <c r="FF347" s="28"/>
      <c r="FG347" s="28"/>
      <c r="FH347" s="28"/>
      <c r="FI347" s="28"/>
      <c r="FJ347" s="28"/>
      <c r="FK347" s="28"/>
      <c r="FL347" s="28"/>
      <c r="FM347" s="28"/>
      <c r="FN347" s="28"/>
      <c r="FO347" s="28"/>
      <c r="FP347" s="28"/>
      <c r="FQ347" s="28"/>
      <c r="FR347" s="28"/>
      <c r="FS347" s="28"/>
      <c r="FT347" s="28"/>
      <c r="FU347" s="28"/>
      <c r="FV347" s="28"/>
      <c r="FW347" s="28"/>
      <c r="FX347" s="28"/>
      <c r="FY347" s="28"/>
      <c r="FZ347" s="28"/>
      <c r="GA347" s="28"/>
      <c r="GB347" s="28"/>
      <c r="GC347" s="28"/>
      <c r="GD347" s="28"/>
      <c r="GE347" s="28"/>
      <c r="GF347" s="28"/>
      <c r="GG347" s="28"/>
      <c r="GH347" s="28"/>
      <c r="GI347" s="28"/>
      <c r="GJ347" s="28"/>
      <c r="GK347" s="28"/>
      <c r="GL347" s="28"/>
      <c r="GM347" s="28"/>
      <c r="GN347" s="28"/>
      <c r="GO347" s="28"/>
      <c r="GP347" s="28"/>
      <c r="GQ347" s="28"/>
      <c r="GR347" s="28"/>
      <c r="GS347" s="28"/>
      <c r="GT347" s="28"/>
      <c r="GU347" s="28"/>
      <c r="GV347" s="28"/>
      <c r="GW347" s="28"/>
      <c r="GX347" s="28"/>
      <c r="GY347" s="28"/>
      <c r="GZ347" s="28"/>
      <c r="HA347" s="28"/>
      <c r="HB347" s="28"/>
      <c r="HC347" s="28"/>
      <c r="HD347" s="28"/>
      <c r="HE347" s="28"/>
      <c r="HF347" s="28"/>
      <c r="HG347" s="28"/>
      <c r="HH347" s="28"/>
      <c r="HI347" s="28"/>
      <c r="HJ347" s="28"/>
      <c r="HK347" s="28"/>
      <c r="HL347" s="28"/>
      <c r="HM347" s="28"/>
      <c r="HN347" s="28"/>
      <c r="HO347" s="28"/>
      <c r="HP347" s="28"/>
      <c r="HQ347" s="28"/>
      <c r="HR347" s="28"/>
      <c r="HS347" s="28"/>
      <c r="HT347" s="28"/>
      <c r="HU347" s="28"/>
      <c r="HV347" s="28"/>
      <c r="HW347" s="28"/>
      <c r="HX347" s="28"/>
      <c r="HY347" s="28"/>
      <c r="HZ347" s="28"/>
      <c r="IA347" s="28"/>
      <c r="IB347" s="28"/>
      <c r="IC347" s="28"/>
      <c r="ID347" s="28"/>
      <c r="IE347" s="28"/>
      <c r="IF347" s="28"/>
      <c r="IG347" s="28"/>
      <c r="IH347" s="28"/>
      <c r="II347" s="28"/>
      <c r="IJ347" s="28"/>
      <c r="IK347" s="28"/>
      <c r="IL347" s="28"/>
      <c r="IM347" s="28"/>
      <c r="IN347" s="28"/>
      <c r="IO347" s="28"/>
      <c r="IP347" s="28"/>
      <c r="IQ347" s="28"/>
      <c r="IR347" s="28"/>
      <c r="IS347" s="28"/>
      <c r="IT347" s="28"/>
      <c r="IU347" s="28"/>
      <c r="IV347" s="28"/>
      <c r="IW347" s="28"/>
      <c r="IX347" s="28"/>
      <c r="IY347" s="28"/>
      <c r="IZ347" s="28"/>
      <c r="JA347" s="28"/>
      <c r="JB347" s="28"/>
      <c r="JC347" s="28"/>
      <c r="JD347" s="28"/>
      <c r="JE347" s="28"/>
      <c r="JF347" s="28"/>
      <c r="JG347" s="28"/>
      <c r="JH347" s="28"/>
      <c r="JI347" s="28"/>
      <c r="JJ347" s="28"/>
      <c r="JK347" s="28"/>
      <c r="JL347" s="28"/>
      <c r="JM347" s="28"/>
      <c r="JN347" s="28"/>
      <c r="JO347" s="28"/>
      <c r="JP347" s="28"/>
      <c r="JQ347" s="28"/>
      <c r="JR347" s="28"/>
      <c r="JS347" s="28"/>
      <c r="JT347" s="28"/>
      <c r="JU347" s="28"/>
      <c r="JV347" s="28"/>
      <c r="JW347" s="28"/>
      <c r="JX347" s="28"/>
      <c r="JY347" s="28"/>
      <c r="JZ347" s="28"/>
      <c r="KA347" s="28"/>
      <c r="KB347" s="28"/>
      <c r="KC347" s="28"/>
      <c r="KD347" s="28"/>
      <c r="KE347" s="28"/>
      <c r="KF347" s="28"/>
      <c r="KG347" s="28"/>
      <c r="KH347" s="28"/>
      <c r="KI347" s="28"/>
      <c r="KJ347" s="28"/>
      <c r="KK347" s="28"/>
      <c r="KL347" s="28"/>
      <c r="KM347" s="28"/>
      <c r="KN347" s="28"/>
      <c r="KO347" s="28"/>
      <c r="KP347" s="28"/>
      <c r="KQ347" s="28"/>
      <c r="KR347" s="28"/>
      <c r="KS347" s="28"/>
      <c r="KT347" s="28"/>
      <c r="KU347" s="28"/>
      <c r="KV347" s="28"/>
      <c r="KW347" s="28"/>
      <c r="KX347" s="28"/>
      <c r="KY347" s="28"/>
      <c r="KZ347" s="28"/>
      <c r="LA347" s="28"/>
      <c r="LB347" s="28"/>
      <c r="LC347" s="28"/>
      <c r="LD347" s="28"/>
      <c r="LE347" s="28"/>
      <c r="LF347" s="28"/>
      <c r="LG347" s="28"/>
      <c r="LH347" s="28"/>
      <c r="LI347" s="28"/>
      <c r="LJ347" s="28"/>
      <c r="LK347" s="28"/>
      <c r="LL347" s="28"/>
      <c r="LM347" s="28"/>
      <c r="LN347" s="28"/>
      <c r="LO347" s="28"/>
      <c r="LP347" s="28"/>
      <c r="LQ347" s="28"/>
      <c r="LR347" s="28"/>
      <c r="LS347" s="28"/>
      <c r="LT347" s="28"/>
      <c r="LU347" s="28"/>
      <c r="LV347" s="28"/>
      <c r="LW347" s="28"/>
      <c r="LX347" s="28"/>
      <c r="LY347" s="28"/>
      <c r="LZ347" s="28"/>
      <c r="MA347" s="28"/>
      <c r="MB347" s="28"/>
      <c r="MC347" s="28"/>
      <c r="MD347" s="28"/>
      <c r="ME347" s="28"/>
      <c r="MF347" s="28"/>
      <c r="MG347" s="28"/>
      <c r="MH347" s="28"/>
      <c r="MI347" s="28"/>
      <c r="MJ347" s="28"/>
      <c r="MK347" s="28"/>
      <c r="ML347" s="28"/>
      <c r="MM347" s="28"/>
      <c r="MN347" s="28"/>
      <c r="MO347" s="28"/>
      <c r="MP347" s="28"/>
      <c r="MQ347" s="28"/>
      <c r="MR347" s="28"/>
      <c r="MS347" s="28"/>
      <c r="MT347" s="28"/>
      <c r="MU347" s="28"/>
      <c r="MV347" s="28"/>
      <c r="MW347" s="28"/>
      <c r="MX347" s="28"/>
      <c r="MY347" s="28"/>
      <c r="MZ347" s="28"/>
      <c r="NA347" s="28"/>
      <c r="NB347" s="28"/>
      <c r="NC347" s="28"/>
      <c r="ND347" s="28"/>
      <c r="NE347" s="28"/>
      <c r="NF347" s="28"/>
      <c r="NG347" s="28"/>
      <c r="NH347" s="28"/>
      <c r="NI347" s="28"/>
      <c r="NJ347" s="28"/>
      <c r="NK347" s="28"/>
      <c r="NL347" s="28"/>
      <c r="NM347" s="28"/>
      <c r="NN347" s="28"/>
      <c r="NO347" s="28"/>
      <c r="NP347" s="28"/>
      <c r="NQ347" s="28"/>
      <c r="NR347" s="28"/>
      <c r="NS347" s="28"/>
      <c r="NT347" s="28"/>
      <c r="NU347" s="28"/>
      <c r="NV347" s="28"/>
      <c r="NW347" s="28"/>
      <c r="NX347" s="28"/>
      <c r="NY347" s="28"/>
      <c r="NZ347" s="28"/>
      <c r="OA347" s="28"/>
      <c r="OB347" s="28"/>
      <c r="OC347" s="28"/>
      <c r="OD347" s="28"/>
      <c r="OE347" s="28"/>
      <c r="OF347" s="28"/>
      <c r="OG347" s="28"/>
      <c r="OH347" s="28"/>
      <c r="OI347" s="28"/>
      <c r="OJ347" s="28"/>
      <c r="OK347" s="28"/>
      <c r="OL347" s="28"/>
      <c r="OM347" s="28"/>
      <c r="ON347" s="28"/>
      <c r="OO347" s="28"/>
      <c r="OP347" s="28"/>
      <c r="OQ347" s="28"/>
      <c r="OR347" s="28"/>
      <c r="OS347" s="28"/>
      <c r="OT347" s="28"/>
      <c r="OU347" s="28"/>
      <c r="OV347" s="28"/>
      <c r="OW347" s="28"/>
      <c r="OX347" s="28"/>
      <c r="OY347" s="28"/>
      <c r="OZ347" s="28"/>
      <c r="PA347" s="28"/>
      <c r="PB347" s="28"/>
      <c r="PC347" s="28"/>
      <c r="PD347" s="28"/>
      <c r="PE347" s="28"/>
      <c r="PF347" s="28"/>
      <c r="PG347" s="28"/>
      <c r="PH347" s="28"/>
      <c r="PI347" s="28"/>
      <c r="PJ347" s="28"/>
      <c r="PK347" s="28"/>
      <c r="PL347" s="28"/>
      <c r="PM347" s="28"/>
      <c r="PN347" s="28"/>
      <c r="PO347" s="28"/>
      <c r="PP347" s="28"/>
      <c r="PQ347" s="28"/>
      <c r="PR347" s="28"/>
      <c r="PS347" s="28"/>
      <c r="PT347" s="28"/>
      <c r="PU347" s="28"/>
      <c r="PV347" s="28"/>
      <c r="PW347" s="28"/>
      <c r="PX347" s="28"/>
      <c r="PY347" s="28"/>
      <c r="PZ347" s="28"/>
      <c r="QA347" s="28"/>
      <c r="QB347" s="28"/>
      <c r="QC347" s="28"/>
      <c r="QD347" s="28"/>
      <c r="QE347" s="28"/>
      <c r="QF347" s="28"/>
      <c r="QG347" s="28"/>
      <c r="QH347" s="28"/>
      <c r="QI347" s="28"/>
      <c r="QJ347" s="28"/>
      <c r="QK347" s="28"/>
      <c r="QL347" s="28"/>
      <c r="QM347" s="28"/>
      <c r="QN347" s="28"/>
      <c r="QO347" s="28"/>
      <c r="QP347" s="28"/>
      <c r="QQ347" s="28"/>
      <c r="QR347" s="28"/>
      <c r="QS347" s="28"/>
      <c r="QT347" s="28"/>
      <c r="QU347" s="28"/>
      <c r="QV347" s="28"/>
      <c r="QW347" s="28"/>
      <c r="QX347" s="28"/>
      <c r="QY347" s="28"/>
      <c r="QZ347" s="28"/>
      <c r="RA347" s="28"/>
      <c r="RB347" s="28"/>
      <c r="RC347" s="28"/>
      <c r="RD347" s="28"/>
      <c r="RE347" s="28"/>
      <c r="RF347" s="28"/>
      <c r="RG347" s="28"/>
      <c r="RH347" s="28"/>
      <c r="RI347" s="28"/>
      <c r="RJ347" s="28"/>
      <c r="RK347" s="28"/>
      <c r="RL347" s="28"/>
      <c r="RM347" s="28"/>
      <c r="RN347" s="28"/>
      <c r="RO347" s="28"/>
      <c r="RP347" s="28"/>
      <c r="RQ347" s="28"/>
      <c r="RR347" s="28"/>
      <c r="RS347" s="28"/>
      <c r="RT347" s="28"/>
      <c r="RU347" s="28"/>
      <c r="RV347" s="28"/>
      <c r="RW347" s="28"/>
      <c r="RX347" s="28"/>
      <c r="RY347" s="28"/>
      <c r="RZ347" s="28"/>
      <c r="SA347" s="28"/>
      <c r="SB347" s="28"/>
      <c r="SC347" s="28"/>
      <c r="SD347" s="28"/>
      <c r="SE347" s="28"/>
      <c r="SF347" s="28"/>
      <c r="SG347" s="28"/>
      <c r="SH347" s="28"/>
      <c r="SI347" s="28"/>
      <c r="SJ347" s="28"/>
      <c r="SK347" s="28"/>
      <c r="SL347" s="28"/>
      <c r="SM347" s="28"/>
      <c r="SN347" s="28"/>
      <c r="SO347" s="28"/>
      <c r="SP347" s="28"/>
      <c r="SQ347" s="28"/>
      <c r="SR347" s="28"/>
      <c r="SS347" s="28"/>
      <c r="ST347" s="28"/>
      <c r="SU347" s="28"/>
      <c r="SV347" s="28"/>
      <c r="SW347" s="28"/>
      <c r="SX347" s="28"/>
      <c r="SY347" s="28"/>
      <c r="SZ347" s="28"/>
      <c r="TA347" s="28"/>
      <c r="TB347" s="28"/>
      <c r="TC347" s="28"/>
      <c r="TD347" s="28"/>
      <c r="TE347" s="28"/>
      <c r="TF347" s="28"/>
      <c r="TG347" s="28"/>
      <c r="TH347" s="28"/>
      <c r="TI347" s="28"/>
      <c r="TJ347" s="28"/>
      <c r="TK347" s="28"/>
      <c r="TL347" s="28"/>
      <c r="TM347" s="28"/>
      <c r="TN347" s="28"/>
      <c r="TO347" s="28"/>
      <c r="TP347" s="28"/>
      <c r="TQ347" s="28"/>
      <c r="TR347" s="28"/>
      <c r="TS347" s="28"/>
      <c r="TT347" s="28"/>
      <c r="TU347" s="28"/>
      <c r="TV347" s="28"/>
      <c r="TW347" s="28"/>
      <c r="TX347" s="28"/>
      <c r="TY347" s="28"/>
      <c r="TZ347" s="28"/>
      <c r="UA347" s="28"/>
      <c r="UB347" s="28"/>
      <c r="UC347" s="28"/>
      <c r="UD347" s="28"/>
      <c r="UE347" s="28"/>
      <c r="UF347" s="28"/>
      <c r="UG347" s="28"/>
      <c r="UH347" s="28"/>
      <c r="UI347" s="28"/>
      <c r="UJ347" s="28"/>
      <c r="UK347" s="28"/>
      <c r="UL347" s="28"/>
      <c r="UM347" s="28"/>
      <c r="UN347" s="28"/>
      <c r="UO347" s="28"/>
      <c r="UP347" s="28"/>
      <c r="UQ347" s="28"/>
      <c r="UR347" s="28"/>
      <c r="US347" s="28"/>
      <c r="UT347" s="28"/>
      <c r="UU347" s="28"/>
      <c r="UV347" s="28"/>
      <c r="UW347" s="28"/>
      <c r="UX347" s="28"/>
      <c r="UY347" s="28"/>
      <c r="UZ347" s="28"/>
      <c r="VA347" s="28"/>
      <c r="VB347" s="28"/>
      <c r="VC347" s="28"/>
      <c r="VD347" s="28"/>
      <c r="VE347" s="28"/>
      <c r="VF347" s="28"/>
      <c r="VG347" s="28"/>
      <c r="VH347" s="28"/>
      <c r="VI347" s="28"/>
      <c r="VJ347" s="28"/>
      <c r="VK347" s="28"/>
      <c r="VL347" s="28"/>
      <c r="VM347" s="28"/>
      <c r="VN347" s="28"/>
      <c r="VO347" s="28"/>
      <c r="VP347" s="28"/>
      <c r="VQ347" s="28"/>
      <c r="VR347" s="28"/>
      <c r="VS347" s="28"/>
      <c r="VT347" s="28"/>
      <c r="VU347" s="28"/>
      <c r="VV347" s="28"/>
      <c r="VW347" s="28"/>
      <c r="VX347" s="28"/>
      <c r="VY347" s="28"/>
      <c r="VZ347" s="28"/>
      <c r="WA347" s="28"/>
      <c r="WB347" s="28"/>
      <c r="WC347" s="28"/>
      <c r="WD347" s="28"/>
      <c r="WE347" s="28"/>
      <c r="WF347" s="28"/>
      <c r="WG347" s="28"/>
      <c r="WH347" s="28"/>
      <c r="WI347" s="28"/>
      <c r="WJ347" s="28"/>
      <c r="WK347" s="28"/>
      <c r="WL347" s="28"/>
      <c r="WM347" s="28"/>
      <c r="WN347" s="28"/>
      <c r="WO347" s="28"/>
      <c r="WP347" s="28"/>
      <c r="WQ347" s="28"/>
      <c r="WR347" s="28"/>
      <c r="WS347" s="28"/>
      <c r="WT347" s="28"/>
      <c r="WU347" s="28"/>
      <c r="WV347" s="28"/>
      <c r="WW347" s="28"/>
      <c r="WX347" s="28"/>
      <c r="WY347" s="28"/>
      <c r="WZ347" s="28"/>
      <c r="XA347" s="28"/>
      <c r="XB347" s="28"/>
      <c r="XC347" s="28"/>
      <c r="XD347" s="28"/>
      <c r="XE347" s="28"/>
      <c r="XF347" s="28"/>
      <c r="XG347" s="28"/>
      <c r="XH347" s="28"/>
      <c r="XI347" s="28"/>
      <c r="XJ347" s="28"/>
      <c r="XK347" s="28"/>
      <c r="XL347" s="28"/>
      <c r="XM347" s="28"/>
      <c r="XN347" s="28"/>
      <c r="XO347" s="28"/>
      <c r="XP347" s="28"/>
      <c r="XQ347" s="28"/>
      <c r="XR347" s="28"/>
      <c r="XS347" s="28"/>
      <c r="XT347" s="28"/>
      <c r="XU347" s="28"/>
      <c r="XV347" s="28"/>
      <c r="XW347" s="28"/>
      <c r="XX347" s="28"/>
      <c r="XY347" s="28"/>
      <c r="XZ347" s="28"/>
      <c r="YA347" s="28"/>
      <c r="YB347" s="28"/>
      <c r="YC347" s="28"/>
      <c r="YD347" s="28"/>
      <c r="YE347" s="28"/>
      <c r="YF347" s="28"/>
      <c r="YG347" s="28"/>
      <c r="YH347" s="28"/>
      <c r="YI347" s="28"/>
      <c r="YJ347" s="28"/>
      <c r="YK347" s="28"/>
      <c r="YL347" s="28"/>
      <c r="YM347" s="28"/>
      <c r="YN347" s="28"/>
      <c r="YO347" s="28"/>
      <c r="YP347" s="28"/>
      <c r="YQ347" s="28"/>
      <c r="YR347" s="28"/>
      <c r="YS347" s="28"/>
      <c r="YT347" s="28"/>
      <c r="YU347" s="28"/>
      <c r="YV347" s="28"/>
      <c r="YW347" s="28"/>
      <c r="YX347" s="28"/>
      <c r="YY347" s="28"/>
      <c r="YZ347" s="28"/>
      <c r="ZA347" s="28"/>
      <c r="ZB347" s="28"/>
      <c r="ZC347" s="28"/>
      <c r="ZD347" s="28"/>
      <c r="ZE347" s="28"/>
      <c r="ZF347" s="28"/>
      <c r="ZG347" s="28"/>
      <c r="ZH347" s="28"/>
      <c r="ZI347" s="28"/>
      <c r="ZJ347" s="28"/>
      <c r="ZK347" s="28"/>
      <c r="ZL347" s="28"/>
      <c r="ZM347" s="28"/>
      <c r="ZN347" s="28"/>
      <c r="ZO347" s="28"/>
      <c r="ZP347" s="28"/>
      <c r="ZQ347" s="28"/>
      <c r="ZR347" s="28"/>
      <c r="ZS347" s="28"/>
      <c r="ZT347" s="28"/>
      <c r="ZU347" s="28"/>
      <c r="ZV347" s="28"/>
      <c r="ZW347" s="28"/>
      <c r="ZX347" s="28"/>
      <c r="ZY347" s="28"/>
      <c r="ZZ347" s="28"/>
      <c r="AAA347" s="28"/>
      <c r="AAB347" s="28"/>
      <c r="AAC347" s="28"/>
      <c r="AAD347" s="28"/>
      <c r="AAE347" s="28"/>
      <c r="AAF347" s="28"/>
      <c r="AAG347" s="28"/>
      <c r="AAH347" s="28"/>
      <c r="AAI347" s="28"/>
      <c r="AAJ347" s="28"/>
      <c r="AAK347" s="28"/>
      <c r="AAL347" s="28"/>
      <c r="AAM347" s="28"/>
      <c r="AAN347" s="28"/>
      <c r="AAO347" s="28"/>
      <c r="AAP347" s="28"/>
      <c r="AAQ347" s="28"/>
      <c r="AAR347" s="28"/>
      <c r="AAS347" s="28"/>
      <c r="AAT347" s="28"/>
      <c r="AAU347" s="28"/>
      <c r="AAV347" s="28"/>
      <c r="AAW347" s="28"/>
      <c r="AAX347" s="28"/>
      <c r="AAY347" s="28"/>
      <c r="AAZ347" s="28"/>
      <c r="ABA347" s="28"/>
      <c r="ABB347" s="28"/>
      <c r="ABC347" s="28"/>
      <c r="ABD347" s="28"/>
      <c r="ABE347" s="28"/>
      <c r="ABF347" s="28"/>
      <c r="ABG347" s="28"/>
      <c r="ABH347" s="28"/>
      <c r="ABI347" s="28"/>
      <c r="ABJ347" s="28"/>
      <c r="ABK347" s="28"/>
      <c r="ABL347" s="28"/>
      <c r="ABM347" s="28"/>
      <c r="ABN347" s="28"/>
      <c r="ABO347" s="28"/>
      <c r="ABP347" s="28"/>
      <c r="ABQ347" s="28"/>
      <c r="ABR347" s="28"/>
      <c r="ABS347" s="28"/>
      <c r="ABT347" s="28"/>
      <c r="ABU347" s="28"/>
      <c r="ABV347" s="28"/>
      <c r="ABW347" s="28"/>
      <c r="ABX347" s="28"/>
      <c r="ABY347" s="28"/>
      <c r="ABZ347" s="28"/>
      <c r="ACA347" s="28"/>
      <c r="ACB347" s="28"/>
      <c r="ACC347" s="28"/>
      <c r="ACD347" s="28"/>
      <c r="ACE347" s="28"/>
      <c r="ACF347" s="28"/>
      <c r="ACG347" s="28"/>
      <c r="ACH347" s="28"/>
      <c r="ACI347" s="28"/>
      <c r="ACJ347" s="28"/>
      <c r="ACK347" s="28"/>
      <c r="ACL347" s="28"/>
      <c r="ACM347" s="28"/>
      <c r="ACN347" s="28"/>
      <c r="ACO347" s="28"/>
      <c r="ACP347" s="28"/>
      <c r="ACQ347" s="28"/>
      <c r="ACR347" s="28"/>
      <c r="ACS347" s="28"/>
      <c r="ACT347" s="28"/>
      <c r="ACU347" s="28"/>
      <c r="ACV347" s="28"/>
      <c r="ACW347" s="28"/>
      <c r="ACX347" s="28"/>
      <c r="ACY347" s="28"/>
      <c r="ACZ347" s="28"/>
      <c r="ADA347" s="28"/>
      <c r="ADB347" s="28"/>
      <c r="ADC347" s="28"/>
      <c r="ADD347" s="28"/>
      <c r="ADE347" s="28"/>
      <c r="ADF347" s="28"/>
      <c r="ADG347" s="28"/>
      <c r="ADH347" s="28"/>
      <c r="ADI347" s="28"/>
      <c r="ADJ347" s="28"/>
      <c r="ADK347" s="28"/>
      <c r="ADL347" s="28"/>
      <c r="ADM347" s="28"/>
      <c r="ADN347" s="28"/>
      <c r="ADO347" s="28"/>
      <c r="ADP347" s="28"/>
      <c r="ADQ347" s="28"/>
      <c r="ADR347" s="28"/>
      <c r="ADS347" s="28"/>
      <c r="ADT347" s="28"/>
      <c r="ADU347" s="28"/>
      <c r="ADV347" s="28"/>
      <c r="ADW347" s="28"/>
      <c r="ADX347" s="28"/>
      <c r="ADY347" s="28"/>
      <c r="ADZ347" s="28"/>
      <c r="AEA347" s="28"/>
      <c r="AEB347" s="28"/>
      <c r="AEC347" s="28"/>
      <c r="AED347" s="28"/>
      <c r="AEE347" s="28"/>
      <c r="AEF347" s="28"/>
      <c r="AEG347" s="28"/>
      <c r="AEH347" s="28"/>
      <c r="AEI347" s="28"/>
      <c r="AEJ347" s="28"/>
      <c r="AEK347" s="28"/>
      <c r="AEL347" s="28"/>
      <c r="AEM347" s="28"/>
      <c r="AEN347" s="28"/>
      <c r="AEO347" s="28"/>
      <c r="AEP347" s="28"/>
      <c r="AEQ347" s="28"/>
      <c r="AER347" s="28"/>
      <c r="AES347" s="28"/>
      <c r="AET347" s="28"/>
      <c r="AEU347" s="28"/>
      <c r="AEV347" s="28"/>
      <c r="AEW347" s="28"/>
      <c r="AEX347" s="28"/>
      <c r="AEY347" s="28"/>
      <c r="AEZ347" s="28"/>
      <c r="AFA347" s="28"/>
      <c r="AFB347" s="28"/>
      <c r="AFC347" s="28"/>
      <c r="AFD347" s="28"/>
      <c r="AFE347" s="28"/>
      <c r="AFF347" s="28"/>
      <c r="AFG347" s="28"/>
      <c r="AFH347" s="28"/>
      <c r="AFI347" s="28"/>
      <c r="AFJ347" s="28"/>
      <c r="AFK347" s="28"/>
      <c r="AFL347" s="28"/>
      <c r="AFM347" s="28"/>
      <c r="AFN347" s="28"/>
      <c r="AFO347" s="28"/>
    </row>
    <row r="348" spans="1:847" s="28" customFormat="1" ht="31.05" customHeight="1">
      <c r="A348" s="450"/>
      <c r="B348" s="35"/>
      <c r="C348" s="451"/>
      <c r="D348" s="35"/>
      <c r="E348" s="35"/>
      <c r="F348" s="35"/>
      <c r="G348" s="35"/>
      <c r="H348" s="35"/>
      <c r="I348" s="35"/>
      <c r="J348" s="35"/>
      <c r="K348" s="469"/>
      <c r="L348" s="470"/>
      <c r="M348" s="335"/>
      <c r="N348" s="246"/>
      <c r="O348" s="246"/>
      <c r="P348" s="245"/>
      <c r="Q348" s="246"/>
      <c r="R348" s="246"/>
      <c r="S348" s="246"/>
      <c r="T348" s="246"/>
      <c r="U348" s="246"/>
      <c r="V348" s="246"/>
      <c r="W348" s="246"/>
      <c r="X348" s="246"/>
      <c r="Y348" s="246" t="e">
        <f>AVERAGE(O348,S348,W348)</f>
        <v>#DIV/0!</v>
      </c>
      <c r="Z348" s="246"/>
      <c r="AA348" s="256" t="e">
        <f>Y348-Z348</f>
        <v>#DIV/0!</v>
      </c>
    </row>
    <row r="349" spans="1:847" ht="31.05" customHeight="1">
      <c r="A349" s="446"/>
      <c r="B349" s="447" t="s">
        <v>122</v>
      </c>
      <c r="C349" s="40"/>
      <c r="D349" s="40"/>
      <c r="E349" s="40"/>
      <c r="F349" s="40"/>
      <c r="G349" s="40"/>
      <c r="H349" s="40"/>
      <c r="I349" s="40"/>
      <c r="J349" s="40"/>
      <c r="K349" s="40"/>
      <c r="L349" s="449"/>
    </row>
    <row r="350" spans="1:847" s="6" customFormat="1" ht="31.05" customHeight="1">
      <c r="A350" s="457"/>
      <c r="B350" s="44"/>
      <c r="C350" s="472" t="s">
        <v>87</v>
      </c>
      <c r="D350" s="349"/>
      <c r="E350" s="473" t="b">
        <v>0</v>
      </c>
      <c r="F350" s="461">
        <f>$I$24*$I350/100</f>
        <v>0</v>
      </c>
      <c r="G350" s="461">
        <f>$G$24*$I350/100</f>
        <v>0</v>
      </c>
      <c r="H350" s="44" t="s">
        <v>453</v>
      </c>
      <c r="I350" s="542">
        <v>100</v>
      </c>
      <c r="J350" s="462" t="s">
        <v>334</v>
      </c>
      <c r="K350" s="463">
        <f t="shared" ref="K350:K357" si="135">$AA350</f>
        <v>0</v>
      </c>
      <c r="L350" s="464" t="str">
        <f t="shared" ref="L350:L359" si="136">IF($E350,K350,"")</f>
        <v/>
      </c>
      <c r="M350" s="618">
        <v>248.3</v>
      </c>
      <c r="N350" s="262" t="s">
        <v>138</v>
      </c>
      <c r="O350" s="262">
        <f>G350*0.0127*M350</f>
        <v>0</v>
      </c>
      <c r="P350" s="264" t="s">
        <v>191</v>
      </c>
      <c r="Q350" s="259">
        <v>226.91</v>
      </c>
      <c r="R350" s="259" t="s">
        <v>138</v>
      </c>
      <c r="S350" s="259">
        <f>G350*0.0127*Q350</f>
        <v>0</v>
      </c>
      <c r="T350" s="259" t="s">
        <v>383</v>
      </c>
      <c r="U350" s="256"/>
      <c r="V350" s="256"/>
      <c r="W350" s="256"/>
      <c r="X350" s="256"/>
      <c r="Y350" s="246">
        <f t="shared" ref="Y350:Y359" si="137">AVERAGE(O350,S350,W350)</f>
        <v>0</v>
      </c>
      <c r="Z350" s="256"/>
      <c r="AA350" s="256">
        <f t="shared" ref="AA350:AA359" si="138">Y350-Z350</f>
        <v>0</v>
      </c>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c r="DJ350" s="28"/>
      <c r="DK350" s="28"/>
      <c r="DL350" s="28"/>
      <c r="DM350" s="28"/>
      <c r="DN350" s="28"/>
      <c r="DO350" s="28"/>
      <c r="DP350" s="28"/>
      <c r="DQ350" s="28"/>
      <c r="DR350" s="28"/>
      <c r="DS350" s="28"/>
      <c r="DT350" s="28"/>
      <c r="DU350" s="28"/>
      <c r="DV350" s="28"/>
      <c r="DW350" s="28"/>
      <c r="DX350" s="28"/>
      <c r="DY350" s="28"/>
      <c r="DZ350" s="28"/>
      <c r="EA350" s="28"/>
      <c r="EB350" s="28"/>
      <c r="EC350" s="28"/>
      <c r="ED350" s="28"/>
      <c r="EE350" s="28"/>
      <c r="EF350" s="28"/>
      <c r="EG350" s="28"/>
      <c r="EH350" s="28"/>
      <c r="EI350" s="28"/>
      <c r="EJ350" s="28"/>
      <c r="EK350" s="28"/>
      <c r="EL350" s="28"/>
      <c r="EM350" s="28"/>
      <c r="EN350" s="28"/>
      <c r="EO350" s="28"/>
      <c r="EP350" s="28"/>
      <c r="EQ350" s="28"/>
      <c r="ER350" s="28"/>
      <c r="ES350" s="28"/>
      <c r="ET350" s="28"/>
      <c r="EU350" s="28"/>
      <c r="EV350" s="28"/>
      <c r="EW350" s="28"/>
      <c r="EX350" s="28"/>
      <c r="EY350" s="28"/>
      <c r="EZ350" s="28"/>
      <c r="FA350" s="28"/>
      <c r="FB350" s="28"/>
      <c r="FC350" s="28"/>
      <c r="FD350" s="28"/>
      <c r="FE350" s="28"/>
      <c r="FF350" s="28"/>
      <c r="FG350" s="28"/>
      <c r="FH350" s="28"/>
      <c r="FI350" s="28"/>
      <c r="FJ350" s="28"/>
      <c r="FK350" s="28"/>
      <c r="FL350" s="28"/>
      <c r="FM350" s="28"/>
      <c r="FN350" s="28"/>
      <c r="FO350" s="28"/>
      <c r="FP350" s="28"/>
      <c r="FQ350" s="28"/>
      <c r="FR350" s="28"/>
      <c r="FS350" s="28"/>
      <c r="FT350" s="28"/>
      <c r="FU350" s="28"/>
      <c r="FV350" s="28"/>
      <c r="FW350" s="28"/>
      <c r="FX350" s="28"/>
      <c r="FY350" s="28"/>
      <c r="FZ350" s="28"/>
      <c r="GA350" s="28"/>
      <c r="GB350" s="28"/>
      <c r="GC350" s="28"/>
      <c r="GD350" s="28"/>
      <c r="GE350" s="28"/>
      <c r="GF350" s="28"/>
      <c r="GG350" s="28"/>
      <c r="GH350" s="28"/>
      <c r="GI350" s="28"/>
      <c r="GJ350" s="28"/>
      <c r="GK350" s="28"/>
      <c r="GL350" s="28"/>
      <c r="GM350" s="28"/>
      <c r="GN350" s="28"/>
      <c r="GO350" s="28"/>
      <c r="GP350" s="28"/>
      <c r="GQ350" s="28"/>
      <c r="GR350" s="28"/>
      <c r="GS350" s="28"/>
      <c r="GT350" s="28"/>
      <c r="GU350" s="28"/>
      <c r="GV350" s="28"/>
      <c r="GW350" s="28"/>
      <c r="GX350" s="28"/>
      <c r="GY350" s="28"/>
      <c r="GZ350" s="28"/>
      <c r="HA350" s="28"/>
      <c r="HB350" s="28"/>
      <c r="HC350" s="28"/>
      <c r="HD350" s="28"/>
      <c r="HE350" s="28"/>
      <c r="HF350" s="28"/>
      <c r="HG350" s="28"/>
      <c r="HH350" s="28"/>
      <c r="HI350" s="28"/>
      <c r="HJ350" s="28"/>
      <c r="HK350" s="28"/>
      <c r="HL350" s="28"/>
      <c r="HM350" s="28"/>
      <c r="HN350" s="28"/>
      <c r="HO350" s="28"/>
      <c r="HP350" s="28"/>
      <c r="HQ350" s="28"/>
      <c r="HR350" s="28"/>
      <c r="HS350" s="28"/>
      <c r="HT350" s="28"/>
      <c r="HU350" s="28"/>
      <c r="HV350" s="28"/>
      <c r="HW350" s="28"/>
      <c r="HX350" s="28"/>
      <c r="HY350" s="28"/>
      <c r="HZ350" s="28"/>
      <c r="IA350" s="28"/>
      <c r="IB350" s="28"/>
      <c r="IC350" s="28"/>
      <c r="ID350" s="28"/>
      <c r="IE350" s="28"/>
      <c r="IF350" s="28"/>
      <c r="IG350" s="28"/>
      <c r="IH350" s="28"/>
      <c r="II350" s="28"/>
      <c r="IJ350" s="28"/>
      <c r="IK350" s="28"/>
      <c r="IL350" s="28"/>
      <c r="IM350" s="28"/>
      <c r="IN350" s="28"/>
      <c r="IO350" s="28"/>
      <c r="IP350" s="28"/>
      <c r="IQ350" s="28"/>
      <c r="IR350" s="28"/>
      <c r="IS350" s="28"/>
      <c r="IT350" s="28"/>
      <c r="IU350" s="28"/>
      <c r="IV350" s="28"/>
      <c r="IW350" s="28"/>
      <c r="IX350" s="28"/>
      <c r="IY350" s="28"/>
      <c r="IZ350" s="28"/>
      <c r="JA350" s="28"/>
      <c r="JB350" s="28"/>
      <c r="JC350" s="28"/>
      <c r="JD350" s="28"/>
      <c r="JE350" s="28"/>
      <c r="JF350" s="28"/>
      <c r="JG350" s="28"/>
      <c r="JH350" s="28"/>
      <c r="JI350" s="28"/>
      <c r="JJ350" s="28"/>
      <c r="JK350" s="28"/>
      <c r="JL350" s="28"/>
      <c r="JM350" s="28"/>
      <c r="JN350" s="28"/>
      <c r="JO350" s="28"/>
      <c r="JP350" s="28"/>
      <c r="JQ350" s="28"/>
      <c r="JR350" s="28"/>
      <c r="JS350" s="28"/>
      <c r="JT350" s="28"/>
      <c r="JU350" s="28"/>
      <c r="JV350" s="28"/>
      <c r="JW350" s="28"/>
      <c r="JX350" s="28"/>
      <c r="JY350" s="28"/>
      <c r="JZ350" s="28"/>
      <c r="KA350" s="28"/>
      <c r="KB350" s="28"/>
      <c r="KC350" s="28"/>
      <c r="KD350" s="28"/>
      <c r="KE350" s="28"/>
      <c r="KF350" s="28"/>
      <c r="KG350" s="28"/>
      <c r="KH350" s="28"/>
      <c r="KI350" s="28"/>
      <c r="KJ350" s="28"/>
      <c r="KK350" s="28"/>
      <c r="KL350" s="28"/>
      <c r="KM350" s="28"/>
      <c r="KN350" s="28"/>
      <c r="KO350" s="28"/>
      <c r="KP350" s="28"/>
      <c r="KQ350" s="28"/>
      <c r="KR350" s="28"/>
      <c r="KS350" s="28"/>
      <c r="KT350" s="28"/>
      <c r="KU350" s="28"/>
      <c r="KV350" s="28"/>
      <c r="KW350" s="28"/>
      <c r="KX350" s="28"/>
      <c r="KY350" s="28"/>
      <c r="KZ350" s="28"/>
      <c r="LA350" s="28"/>
      <c r="LB350" s="28"/>
      <c r="LC350" s="28"/>
      <c r="LD350" s="28"/>
      <c r="LE350" s="28"/>
      <c r="LF350" s="28"/>
      <c r="LG350" s="28"/>
      <c r="LH350" s="28"/>
      <c r="LI350" s="28"/>
      <c r="LJ350" s="28"/>
      <c r="LK350" s="28"/>
      <c r="LL350" s="28"/>
      <c r="LM350" s="28"/>
      <c r="LN350" s="28"/>
      <c r="LO350" s="28"/>
      <c r="LP350" s="28"/>
      <c r="LQ350" s="28"/>
      <c r="LR350" s="28"/>
      <c r="LS350" s="28"/>
      <c r="LT350" s="28"/>
      <c r="LU350" s="28"/>
      <c r="LV350" s="28"/>
      <c r="LW350" s="28"/>
      <c r="LX350" s="28"/>
      <c r="LY350" s="28"/>
      <c r="LZ350" s="28"/>
      <c r="MA350" s="28"/>
      <c r="MB350" s="28"/>
      <c r="MC350" s="28"/>
      <c r="MD350" s="28"/>
      <c r="ME350" s="28"/>
      <c r="MF350" s="28"/>
      <c r="MG350" s="28"/>
      <c r="MH350" s="28"/>
      <c r="MI350" s="28"/>
      <c r="MJ350" s="28"/>
      <c r="MK350" s="28"/>
      <c r="ML350" s="28"/>
      <c r="MM350" s="28"/>
      <c r="MN350" s="28"/>
      <c r="MO350" s="28"/>
      <c r="MP350" s="28"/>
      <c r="MQ350" s="28"/>
      <c r="MR350" s="28"/>
      <c r="MS350" s="28"/>
      <c r="MT350" s="28"/>
      <c r="MU350" s="28"/>
      <c r="MV350" s="28"/>
      <c r="MW350" s="28"/>
      <c r="MX350" s="28"/>
      <c r="MY350" s="28"/>
      <c r="MZ350" s="28"/>
      <c r="NA350" s="28"/>
      <c r="NB350" s="28"/>
      <c r="NC350" s="28"/>
      <c r="ND350" s="28"/>
      <c r="NE350" s="28"/>
      <c r="NF350" s="28"/>
      <c r="NG350" s="28"/>
      <c r="NH350" s="28"/>
      <c r="NI350" s="28"/>
      <c r="NJ350" s="28"/>
      <c r="NK350" s="28"/>
      <c r="NL350" s="28"/>
      <c r="NM350" s="28"/>
      <c r="NN350" s="28"/>
      <c r="NO350" s="28"/>
      <c r="NP350" s="28"/>
      <c r="NQ350" s="28"/>
      <c r="NR350" s="28"/>
      <c r="NS350" s="28"/>
      <c r="NT350" s="28"/>
      <c r="NU350" s="28"/>
      <c r="NV350" s="28"/>
      <c r="NW350" s="28"/>
      <c r="NX350" s="28"/>
      <c r="NY350" s="28"/>
      <c r="NZ350" s="28"/>
      <c r="OA350" s="28"/>
      <c r="OB350" s="28"/>
      <c r="OC350" s="28"/>
      <c r="OD350" s="28"/>
      <c r="OE350" s="28"/>
      <c r="OF350" s="28"/>
      <c r="OG350" s="28"/>
      <c r="OH350" s="28"/>
      <c r="OI350" s="28"/>
      <c r="OJ350" s="28"/>
      <c r="OK350" s="28"/>
      <c r="OL350" s="28"/>
      <c r="OM350" s="28"/>
      <c r="ON350" s="28"/>
      <c r="OO350" s="28"/>
      <c r="OP350" s="28"/>
      <c r="OQ350" s="28"/>
      <c r="OR350" s="28"/>
      <c r="OS350" s="28"/>
      <c r="OT350" s="28"/>
      <c r="OU350" s="28"/>
      <c r="OV350" s="28"/>
      <c r="OW350" s="28"/>
      <c r="OX350" s="28"/>
      <c r="OY350" s="28"/>
      <c r="OZ350" s="28"/>
      <c r="PA350" s="28"/>
      <c r="PB350" s="28"/>
      <c r="PC350" s="28"/>
      <c r="PD350" s="28"/>
      <c r="PE350" s="28"/>
      <c r="PF350" s="28"/>
      <c r="PG350" s="28"/>
      <c r="PH350" s="28"/>
      <c r="PI350" s="28"/>
      <c r="PJ350" s="28"/>
      <c r="PK350" s="28"/>
      <c r="PL350" s="28"/>
      <c r="PM350" s="28"/>
      <c r="PN350" s="28"/>
      <c r="PO350" s="28"/>
      <c r="PP350" s="28"/>
      <c r="PQ350" s="28"/>
      <c r="PR350" s="28"/>
      <c r="PS350" s="28"/>
      <c r="PT350" s="28"/>
      <c r="PU350" s="28"/>
      <c r="PV350" s="28"/>
      <c r="PW350" s="28"/>
      <c r="PX350" s="28"/>
      <c r="PY350" s="28"/>
      <c r="PZ350" s="28"/>
      <c r="QA350" s="28"/>
      <c r="QB350" s="28"/>
      <c r="QC350" s="28"/>
      <c r="QD350" s="28"/>
      <c r="QE350" s="28"/>
      <c r="QF350" s="28"/>
      <c r="QG350" s="28"/>
      <c r="QH350" s="28"/>
      <c r="QI350" s="28"/>
      <c r="QJ350" s="28"/>
      <c r="QK350" s="28"/>
      <c r="QL350" s="28"/>
      <c r="QM350" s="28"/>
      <c r="QN350" s="28"/>
      <c r="QO350" s="28"/>
      <c r="QP350" s="28"/>
      <c r="QQ350" s="28"/>
      <c r="QR350" s="28"/>
      <c r="QS350" s="28"/>
      <c r="QT350" s="28"/>
      <c r="QU350" s="28"/>
      <c r="QV350" s="28"/>
      <c r="QW350" s="28"/>
      <c r="QX350" s="28"/>
      <c r="QY350" s="28"/>
      <c r="QZ350" s="28"/>
      <c r="RA350" s="28"/>
      <c r="RB350" s="28"/>
      <c r="RC350" s="28"/>
      <c r="RD350" s="28"/>
      <c r="RE350" s="28"/>
      <c r="RF350" s="28"/>
      <c r="RG350" s="28"/>
      <c r="RH350" s="28"/>
      <c r="RI350" s="28"/>
      <c r="RJ350" s="28"/>
      <c r="RK350" s="28"/>
      <c r="RL350" s="28"/>
      <c r="RM350" s="28"/>
      <c r="RN350" s="28"/>
      <c r="RO350" s="28"/>
      <c r="RP350" s="28"/>
      <c r="RQ350" s="28"/>
      <c r="RR350" s="28"/>
      <c r="RS350" s="28"/>
      <c r="RT350" s="28"/>
      <c r="RU350" s="28"/>
      <c r="RV350" s="28"/>
      <c r="RW350" s="28"/>
      <c r="RX350" s="28"/>
      <c r="RY350" s="28"/>
      <c r="RZ350" s="28"/>
      <c r="SA350" s="28"/>
      <c r="SB350" s="28"/>
      <c r="SC350" s="28"/>
      <c r="SD350" s="28"/>
      <c r="SE350" s="28"/>
      <c r="SF350" s="28"/>
      <c r="SG350" s="28"/>
      <c r="SH350" s="28"/>
      <c r="SI350" s="28"/>
      <c r="SJ350" s="28"/>
      <c r="SK350" s="28"/>
      <c r="SL350" s="28"/>
      <c r="SM350" s="28"/>
      <c r="SN350" s="28"/>
      <c r="SO350" s="28"/>
      <c r="SP350" s="28"/>
      <c r="SQ350" s="28"/>
      <c r="SR350" s="28"/>
      <c r="SS350" s="28"/>
      <c r="ST350" s="28"/>
      <c r="SU350" s="28"/>
      <c r="SV350" s="28"/>
      <c r="SW350" s="28"/>
      <c r="SX350" s="28"/>
      <c r="SY350" s="28"/>
      <c r="SZ350" s="28"/>
      <c r="TA350" s="28"/>
      <c r="TB350" s="28"/>
      <c r="TC350" s="28"/>
      <c r="TD350" s="28"/>
      <c r="TE350" s="28"/>
      <c r="TF350" s="28"/>
      <c r="TG350" s="28"/>
      <c r="TH350" s="28"/>
      <c r="TI350" s="28"/>
      <c r="TJ350" s="28"/>
      <c r="TK350" s="28"/>
      <c r="TL350" s="28"/>
      <c r="TM350" s="28"/>
      <c r="TN350" s="28"/>
      <c r="TO350" s="28"/>
      <c r="TP350" s="28"/>
      <c r="TQ350" s="28"/>
      <c r="TR350" s="28"/>
      <c r="TS350" s="28"/>
      <c r="TT350" s="28"/>
      <c r="TU350" s="28"/>
      <c r="TV350" s="28"/>
      <c r="TW350" s="28"/>
      <c r="TX350" s="28"/>
      <c r="TY350" s="28"/>
      <c r="TZ350" s="28"/>
      <c r="UA350" s="28"/>
      <c r="UB350" s="28"/>
      <c r="UC350" s="28"/>
      <c r="UD350" s="28"/>
      <c r="UE350" s="28"/>
      <c r="UF350" s="28"/>
      <c r="UG350" s="28"/>
      <c r="UH350" s="28"/>
      <c r="UI350" s="28"/>
      <c r="UJ350" s="28"/>
      <c r="UK350" s="28"/>
      <c r="UL350" s="28"/>
      <c r="UM350" s="28"/>
      <c r="UN350" s="28"/>
      <c r="UO350" s="28"/>
      <c r="UP350" s="28"/>
      <c r="UQ350" s="28"/>
      <c r="UR350" s="28"/>
      <c r="US350" s="28"/>
      <c r="UT350" s="28"/>
      <c r="UU350" s="28"/>
      <c r="UV350" s="28"/>
      <c r="UW350" s="28"/>
      <c r="UX350" s="28"/>
      <c r="UY350" s="28"/>
      <c r="UZ350" s="28"/>
      <c r="VA350" s="28"/>
      <c r="VB350" s="28"/>
      <c r="VC350" s="28"/>
      <c r="VD350" s="28"/>
      <c r="VE350" s="28"/>
      <c r="VF350" s="28"/>
      <c r="VG350" s="28"/>
      <c r="VH350" s="28"/>
      <c r="VI350" s="28"/>
      <c r="VJ350" s="28"/>
      <c r="VK350" s="28"/>
      <c r="VL350" s="28"/>
      <c r="VM350" s="28"/>
      <c r="VN350" s="28"/>
      <c r="VO350" s="28"/>
      <c r="VP350" s="28"/>
      <c r="VQ350" s="28"/>
      <c r="VR350" s="28"/>
      <c r="VS350" s="28"/>
      <c r="VT350" s="28"/>
      <c r="VU350" s="28"/>
      <c r="VV350" s="28"/>
      <c r="VW350" s="28"/>
      <c r="VX350" s="28"/>
      <c r="VY350" s="28"/>
      <c r="VZ350" s="28"/>
      <c r="WA350" s="28"/>
      <c r="WB350" s="28"/>
      <c r="WC350" s="28"/>
      <c r="WD350" s="28"/>
      <c r="WE350" s="28"/>
      <c r="WF350" s="28"/>
      <c r="WG350" s="28"/>
      <c r="WH350" s="28"/>
      <c r="WI350" s="28"/>
      <c r="WJ350" s="28"/>
      <c r="WK350" s="28"/>
      <c r="WL350" s="28"/>
      <c r="WM350" s="28"/>
      <c r="WN350" s="28"/>
      <c r="WO350" s="28"/>
      <c r="WP350" s="28"/>
      <c r="WQ350" s="28"/>
      <c r="WR350" s="28"/>
      <c r="WS350" s="28"/>
      <c r="WT350" s="28"/>
      <c r="WU350" s="28"/>
      <c r="WV350" s="28"/>
      <c r="WW350" s="28"/>
      <c r="WX350" s="28"/>
      <c r="WY350" s="28"/>
      <c r="WZ350" s="28"/>
      <c r="XA350" s="28"/>
      <c r="XB350" s="28"/>
      <c r="XC350" s="28"/>
      <c r="XD350" s="28"/>
      <c r="XE350" s="28"/>
      <c r="XF350" s="28"/>
      <c r="XG350" s="28"/>
      <c r="XH350" s="28"/>
      <c r="XI350" s="28"/>
      <c r="XJ350" s="28"/>
      <c r="XK350" s="28"/>
      <c r="XL350" s="28"/>
      <c r="XM350" s="28"/>
      <c r="XN350" s="28"/>
      <c r="XO350" s="28"/>
      <c r="XP350" s="28"/>
      <c r="XQ350" s="28"/>
      <c r="XR350" s="28"/>
      <c r="XS350" s="28"/>
      <c r="XT350" s="28"/>
      <c r="XU350" s="28"/>
      <c r="XV350" s="28"/>
      <c r="XW350" s="28"/>
      <c r="XX350" s="28"/>
      <c r="XY350" s="28"/>
      <c r="XZ350" s="28"/>
      <c r="YA350" s="28"/>
      <c r="YB350" s="28"/>
      <c r="YC350" s="28"/>
      <c r="YD350" s="28"/>
      <c r="YE350" s="28"/>
      <c r="YF350" s="28"/>
      <c r="YG350" s="28"/>
      <c r="YH350" s="28"/>
      <c r="YI350" s="28"/>
      <c r="YJ350" s="28"/>
      <c r="YK350" s="28"/>
      <c r="YL350" s="28"/>
      <c r="YM350" s="28"/>
      <c r="YN350" s="28"/>
      <c r="YO350" s="28"/>
      <c r="YP350" s="28"/>
      <c r="YQ350" s="28"/>
      <c r="YR350" s="28"/>
      <c r="YS350" s="28"/>
      <c r="YT350" s="28"/>
      <c r="YU350" s="28"/>
      <c r="YV350" s="28"/>
      <c r="YW350" s="28"/>
      <c r="YX350" s="28"/>
      <c r="YY350" s="28"/>
      <c r="YZ350" s="28"/>
      <c r="ZA350" s="28"/>
      <c r="ZB350" s="28"/>
      <c r="ZC350" s="28"/>
      <c r="ZD350" s="28"/>
      <c r="ZE350" s="28"/>
      <c r="ZF350" s="28"/>
      <c r="ZG350" s="28"/>
      <c r="ZH350" s="28"/>
      <c r="ZI350" s="28"/>
      <c r="ZJ350" s="28"/>
      <c r="ZK350" s="28"/>
      <c r="ZL350" s="28"/>
      <c r="ZM350" s="28"/>
      <c r="ZN350" s="28"/>
      <c r="ZO350" s="28"/>
      <c r="ZP350" s="28"/>
      <c r="ZQ350" s="28"/>
      <c r="ZR350" s="28"/>
      <c r="ZS350" s="28"/>
      <c r="ZT350" s="28"/>
      <c r="ZU350" s="28"/>
      <c r="ZV350" s="28"/>
      <c r="ZW350" s="28"/>
      <c r="ZX350" s="28"/>
      <c r="ZY350" s="28"/>
      <c r="ZZ350" s="28"/>
      <c r="AAA350" s="28"/>
      <c r="AAB350" s="28"/>
      <c r="AAC350" s="28"/>
      <c r="AAD350" s="28"/>
      <c r="AAE350" s="28"/>
      <c r="AAF350" s="28"/>
      <c r="AAG350" s="28"/>
      <c r="AAH350" s="28"/>
      <c r="AAI350" s="28"/>
      <c r="AAJ350" s="28"/>
      <c r="AAK350" s="28"/>
      <c r="AAL350" s="28"/>
      <c r="AAM350" s="28"/>
      <c r="AAN350" s="28"/>
      <c r="AAO350" s="28"/>
      <c r="AAP350" s="28"/>
      <c r="AAQ350" s="28"/>
      <c r="AAR350" s="28"/>
      <c r="AAS350" s="28"/>
      <c r="AAT350" s="28"/>
      <c r="AAU350" s="28"/>
      <c r="AAV350" s="28"/>
      <c r="AAW350" s="28"/>
      <c r="AAX350" s="28"/>
      <c r="AAY350" s="28"/>
      <c r="AAZ350" s="28"/>
      <c r="ABA350" s="28"/>
      <c r="ABB350" s="28"/>
      <c r="ABC350" s="28"/>
      <c r="ABD350" s="28"/>
      <c r="ABE350" s="28"/>
      <c r="ABF350" s="28"/>
      <c r="ABG350" s="28"/>
      <c r="ABH350" s="28"/>
      <c r="ABI350" s="28"/>
      <c r="ABJ350" s="28"/>
      <c r="ABK350" s="28"/>
      <c r="ABL350" s="28"/>
      <c r="ABM350" s="28"/>
      <c r="ABN350" s="28"/>
      <c r="ABO350" s="28"/>
      <c r="ABP350" s="28"/>
      <c r="ABQ350" s="28"/>
      <c r="ABR350" s="28"/>
      <c r="ABS350" s="28"/>
      <c r="ABT350" s="28"/>
      <c r="ABU350" s="28"/>
      <c r="ABV350" s="28"/>
      <c r="ABW350" s="28"/>
      <c r="ABX350" s="28"/>
      <c r="ABY350" s="28"/>
      <c r="ABZ350" s="28"/>
      <c r="ACA350" s="28"/>
      <c r="ACB350" s="28"/>
      <c r="ACC350" s="28"/>
      <c r="ACD350" s="28"/>
      <c r="ACE350" s="28"/>
      <c r="ACF350" s="28"/>
      <c r="ACG350" s="28"/>
      <c r="ACH350" s="28"/>
      <c r="ACI350" s="28"/>
      <c r="ACJ350" s="28"/>
      <c r="ACK350" s="28"/>
      <c r="ACL350" s="28"/>
      <c r="ACM350" s="28"/>
      <c r="ACN350" s="28"/>
      <c r="ACO350" s="28"/>
      <c r="ACP350" s="28"/>
      <c r="ACQ350" s="28"/>
      <c r="ACR350" s="28"/>
      <c r="ACS350" s="28"/>
      <c r="ACT350" s="28"/>
      <c r="ACU350" s="28"/>
      <c r="ACV350" s="28"/>
      <c r="ACW350" s="28"/>
      <c r="ACX350" s="28"/>
      <c r="ACY350" s="28"/>
      <c r="ACZ350" s="28"/>
      <c r="ADA350" s="28"/>
      <c r="ADB350" s="28"/>
      <c r="ADC350" s="28"/>
      <c r="ADD350" s="28"/>
      <c r="ADE350" s="28"/>
      <c r="ADF350" s="28"/>
      <c r="ADG350" s="28"/>
      <c r="ADH350" s="28"/>
      <c r="ADI350" s="28"/>
      <c r="ADJ350" s="28"/>
      <c r="ADK350" s="28"/>
      <c r="ADL350" s="28"/>
      <c r="ADM350" s="28"/>
      <c r="ADN350" s="28"/>
      <c r="ADO350" s="28"/>
      <c r="ADP350" s="28"/>
      <c r="ADQ350" s="28"/>
      <c r="ADR350" s="28"/>
      <c r="ADS350" s="28"/>
      <c r="ADT350" s="28"/>
      <c r="ADU350" s="28"/>
      <c r="ADV350" s="28"/>
      <c r="ADW350" s="28"/>
      <c r="ADX350" s="28"/>
      <c r="ADY350" s="28"/>
      <c r="ADZ350" s="28"/>
      <c r="AEA350" s="28"/>
      <c r="AEB350" s="28"/>
      <c r="AEC350" s="28"/>
      <c r="AED350" s="28"/>
      <c r="AEE350" s="28"/>
      <c r="AEF350" s="28"/>
      <c r="AEG350" s="28"/>
      <c r="AEH350" s="28"/>
      <c r="AEI350" s="28"/>
      <c r="AEJ350" s="28"/>
      <c r="AEK350" s="28"/>
      <c r="AEL350" s="28"/>
      <c r="AEM350" s="28"/>
      <c r="AEN350" s="28"/>
      <c r="AEO350" s="28"/>
      <c r="AEP350" s="28"/>
      <c r="AEQ350" s="28"/>
      <c r="AER350" s="28"/>
      <c r="AES350" s="28"/>
      <c r="AET350" s="28"/>
      <c r="AEU350" s="28"/>
      <c r="AEV350" s="28"/>
      <c r="AEW350" s="28"/>
      <c r="AEX350" s="28"/>
      <c r="AEY350" s="28"/>
      <c r="AEZ350" s="28"/>
      <c r="AFA350" s="28"/>
      <c r="AFB350" s="28"/>
      <c r="AFC350" s="28"/>
      <c r="AFD350" s="28"/>
      <c r="AFE350" s="28"/>
      <c r="AFF350" s="28"/>
      <c r="AFG350" s="28"/>
      <c r="AFH350" s="28"/>
      <c r="AFI350" s="28"/>
      <c r="AFJ350" s="28"/>
      <c r="AFK350" s="28"/>
      <c r="AFL350" s="28"/>
      <c r="AFM350" s="28"/>
      <c r="AFN350" s="28"/>
      <c r="AFO350" s="28"/>
    </row>
    <row r="351" spans="1:847" s="28" customFormat="1" ht="31.05" customHeight="1">
      <c r="A351" s="450"/>
      <c r="B351" s="35"/>
      <c r="C351" s="474" t="s">
        <v>238</v>
      </c>
      <c r="D351" s="350"/>
      <c r="E351" s="452" t="b">
        <v>0</v>
      </c>
      <c r="F351" s="453">
        <f>$I$24*$I351/100</f>
        <v>0</v>
      </c>
      <c r="G351" s="453">
        <f>$G$24*$I351/100</f>
        <v>0</v>
      </c>
      <c r="H351" s="35" t="s">
        <v>453</v>
      </c>
      <c r="I351" s="542">
        <v>100</v>
      </c>
      <c r="J351" s="455" t="s">
        <v>334</v>
      </c>
      <c r="K351" s="456">
        <f t="shared" si="135"/>
        <v>0</v>
      </c>
      <c r="L351" s="422" t="str">
        <f t="shared" si="136"/>
        <v/>
      </c>
      <c r="M351" s="335">
        <v>129.69999999999999</v>
      </c>
      <c r="N351" s="246" t="s">
        <v>138</v>
      </c>
      <c r="O351" s="246">
        <f>G351*0.0127*M351</f>
        <v>0</v>
      </c>
      <c r="P351" s="250" t="s">
        <v>181</v>
      </c>
      <c r="Q351" s="259">
        <v>129.88999999999999</v>
      </c>
      <c r="R351" s="259" t="s">
        <v>138</v>
      </c>
      <c r="S351" s="259">
        <f>G351*0.0127*Q351</f>
        <v>0</v>
      </c>
      <c r="T351" s="259" t="s">
        <v>384</v>
      </c>
      <c r="U351" s="246"/>
      <c r="V351" s="246"/>
      <c r="W351" s="246"/>
      <c r="X351" s="246"/>
      <c r="Y351" s="246">
        <f t="shared" si="137"/>
        <v>0</v>
      </c>
      <c r="Z351" s="246"/>
      <c r="AA351" s="256">
        <f t="shared" si="138"/>
        <v>0</v>
      </c>
    </row>
    <row r="352" spans="1:847" s="28" customFormat="1" ht="31.05" customHeight="1">
      <c r="A352" s="457"/>
      <c r="B352" s="44"/>
      <c r="C352" s="472" t="s">
        <v>401</v>
      </c>
      <c r="D352" s="349"/>
      <c r="E352" s="473" t="b">
        <v>0</v>
      </c>
      <c r="F352" s="461">
        <f t="shared" ref="F352:F359" si="139">$I$24*$I352/100</f>
        <v>0</v>
      </c>
      <c r="G352" s="461">
        <f t="shared" ref="G352:G359" si="140">$G$24*$I352/100</f>
        <v>0</v>
      </c>
      <c r="H352" s="44" t="s">
        <v>453</v>
      </c>
      <c r="I352" s="542">
        <v>100</v>
      </c>
      <c r="J352" s="468" t="s">
        <v>334</v>
      </c>
      <c r="K352" s="463">
        <f t="shared" si="135"/>
        <v>0</v>
      </c>
      <c r="L352" s="464" t="str">
        <f t="shared" si="136"/>
        <v/>
      </c>
      <c r="M352" s="335">
        <v>129.69999999999999</v>
      </c>
      <c r="N352" s="246" t="s">
        <v>138</v>
      </c>
      <c r="O352" s="246">
        <f>G352*0.015875*M352</f>
        <v>0</v>
      </c>
      <c r="P352" s="250" t="s">
        <v>181</v>
      </c>
      <c r="Q352" s="259">
        <v>129.88999999999999</v>
      </c>
      <c r="R352" s="259" t="s">
        <v>138</v>
      </c>
      <c r="S352" s="259">
        <f>G352*0.015875*Q352</f>
        <v>0</v>
      </c>
      <c r="T352" s="259" t="s">
        <v>384</v>
      </c>
      <c r="U352" s="246"/>
      <c r="V352" s="246"/>
      <c r="W352" s="246"/>
      <c r="X352" s="246"/>
      <c r="Y352" s="246">
        <f t="shared" si="137"/>
        <v>0</v>
      </c>
      <c r="Z352" s="246"/>
      <c r="AA352" s="256">
        <f t="shared" si="138"/>
        <v>0</v>
      </c>
    </row>
    <row r="353" spans="1:847" s="28" customFormat="1" ht="31.05" customHeight="1">
      <c r="A353" s="450"/>
      <c r="B353" s="35"/>
      <c r="C353" s="474" t="s">
        <v>402</v>
      </c>
      <c r="D353" s="350"/>
      <c r="E353" s="452" t="b">
        <v>0</v>
      </c>
      <c r="F353" s="453">
        <f t="shared" si="139"/>
        <v>0</v>
      </c>
      <c r="G353" s="453">
        <f t="shared" si="140"/>
        <v>0</v>
      </c>
      <c r="H353" s="35" t="s">
        <v>453</v>
      </c>
      <c r="I353" s="542">
        <v>100</v>
      </c>
      <c r="J353" s="455" t="s">
        <v>334</v>
      </c>
      <c r="K353" s="456">
        <f t="shared" si="135"/>
        <v>0</v>
      </c>
      <c r="L353" s="422" t="str">
        <f t="shared" si="136"/>
        <v/>
      </c>
      <c r="M353" s="335">
        <v>129.69999999999999</v>
      </c>
      <c r="N353" s="246" t="s">
        <v>138</v>
      </c>
      <c r="O353" s="246">
        <f>G353*0.01905*M353</f>
        <v>0</v>
      </c>
      <c r="P353" s="250" t="s">
        <v>181</v>
      </c>
      <c r="Q353" s="259">
        <v>129.88999999999999</v>
      </c>
      <c r="R353" s="259" t="s">
        <v>138</v>
      </c>
      <c r="S353" s="259">
        <f>G353*0.01905*Q353</f>
        <v>0</v>
      </c>
      <c r="T353" s="259" t="s">
        <v>384</v>
      </c>
      <c r="U353" s="246"/>
      <c r="V353" s="246"/>
      <c r="W353" s="246"/>
      <c r="X353" s="246"/>
      <c r="Y353" s="246">
        <f t="shared" si="137"/>
        <v>0</v>
      </c>
      <c r="Z353" s="246"/>
      <c r="AA353" s="256">
        <f t="shared" si="138"/>
        <v>0</v>
      </c>
    </row>
    <row r="354" spans="1:847" s="28" customFormat="1" ht="31.05" customHeight="1">
      <c r="A354" s="457"/>
      <c r="B354" s="44"/>
      <c r="C354" s="472" t="s">
        <v>400</v>
      </c>
      <c r="D354" s="349"/>
      <c r="E354" s="473" t="b">
        <v>0</v>
      </c>
      <c r="F354" s="461">
        <f t="shared" si="139"/>
        <v>0</v>
      </c>
      <c r="G354" s="461">
        <f t="shared" si="140"/>
        <v>0</v>
      </c>
      <c r="H354" s="44" t="s">
        <v>453</v>
      </c>
      <c r="I354" s="542">
        <v>100</v>
      </c>
      <c r="J354" s="468" t="s">
        <v>334</v>
      </c>
      <c r="K354" s="463">
        <f t="shared" si="135"/>
        <v>0</v>
      </c>
      <c r="L354" s="464" t="str">
        <f t="shared" si="136"/>
        <v/>
      </c>
      <c r="M354" s="335">
        <v>4.8</v>
      </c>
      <c r="N354" s="246" t="s">
        <v>212</v>
      </c>
      <c r="O354" s="246">
        <f>G354*M354</f>
        <v>0</v>
      </c>
      <c r="P354" s="250" t="s">
        <v>429</v>
      </c>
      <c r="Q354" s="246"/>
      <c r="R354" s="246"/>
      <c r="S354" s="246"/>
      <c r="T354" s="246"/>
      <c r="U354" s="246"/>
      <c r="V354" s="246"/>
      <c r="W354" s="246"/>
      <c r="X354" s="246"/>
      <c r="Y354" s="246">
        <f t="shared" si="137"/>
        <v>0</v>
      </c>
      <c r="Z354" s="246"/>
      <c r="AA354" s="256">
        <f t="shared" si="138"/>
        <v>0</v>
      </c>
    </row>
    <row r="355" spans="1:847" s="28" customFormat="1" ht="31.05" customHeight="1">
      <c r="A355" s="450"/>
      <c r="B355" s="35"/>
      <c r="C355" s="474" t="s">
        <v>403</v>
      </c>
      <c r="D355" s="350"/>
      <c r="E355" s="452" t="b">
        <v>0</v>
      </c>
      <c r="F355" s="453">
        <f t="shared" si="139"/>
        <v>0</v>
      </c>
      <c r="G355" s="453">
        <f t="shared" si="140"/>
        <v>0</v>
      </c>
      <c r="H355" s="35" t="s">
        <v>453</v>
      </c>
      <c r="I355" s="542">
        <v>100</v>
      </c>
      <c r="J355" s="455" t="s">
        <v>334</v>
      </c>
      <c r="K355" s="456">
        <f t="shared" si="135"/>
        <v>0</v>
      </c>
      <c r="L355" s="422" t="str">
        <f t="shared" si="136"/>
        <v/>
      </c>
      <c r="M355" s="335">
        <f>4.8*1.25</f>
        <v>6</v>
      </c>
      <c r="N355" s="246" t="s">
        <v>212</v>
      </c>
      <c r="O355" s="246">
        <f>G355*M355</f>
        <v>0</v>
      </c>
      <c r="P355" s="250" t="s">
        <v>429</v>
      </c>
      <c r="Q355" s="246"/>
      <c r="R355" s="246"/>
      <c r="S355" s="246"/>
      <c r="T355" s="246"/>
      <c r="U355" s="246"/>
      <c r="V355" s="246"/>
      <c r="W355" s="246"/>
      <c r="X355" s="246"/>
      <c r="Y355" s="246">
        <f t="shared" si="137"/>
        <v>0</v>
      </c>
      <c r="Z355" s="246"/>
      <c r="AA355" s="256">
        <f t="shared" si="138"/>
        <v>0</v>
      </c>
    </row>
    <row r="356" spans="1:847" s="28" customFormat="1" ht="31.05" customHeight="1">
      <c r="A356" s="457"/>
      <c r="B356" s="44"/>
      <c r="C356" s="472" t="s">
        <v>428</v>
      </c>
      <c r="D356" s="349"/>
      <c r="E356" s="473" t="b">
        <v>0</v>
      </c>
      <c r="F356" s="461">
        <f t="shared" si="139"/>
        <v>0</v>
      </c>
      <c r="G356" s="461">
        <f t="shared" si="140"/>
        <v>0</v>
      </c>
      <c r="H356" s="44" t="s">
        <v>453</v>
      </c>
      <c r="I356" s="542">
        <v>100</v>
      </c>
      <c r="J356" s="468" t="s">
        <v>334</v>
      </c>
      <c r="K356" s="463">
        <f t="shared" si="135"/>
        <v>0</v>
      </c>
      <c r="L356" s="464" t="str">
        <f t="shared" si="136"/>
        <v/>
      </c>
      <c r="M356" s="335">
        <f>4.8*1.4375</f>
        <v>6.8999999999999995</v>
      </c>
      <c r="N356" s="246" t="s">
        <v>212</v>
      </c>
      <c r="O356" s="246">
        <f>G356*M356</f>
        <v>0</v>
      </c>
      <c r="P356" s="250" t="s">
        <v>429</v>
      </c>
      <c r="Q356" s="246"/>
      <c r="R356" s="246"/>
      <c r="S356" s="246"/>
      <c r="T356" s="246"/>
      <c r="U356" s="246"/>
      <c r="V356" s="246"/>
      <c r="W356" s="246"/>
      <c r="X356" s="246"/>
      <c r="Y356" s="246">
        <f t="shared" si="137"/>
        <v>0</v>
      </c>
      <c r="Z356" s="246"/>
      <c r="AA356" s="256">
        <f t="shared" si="138"/>
        <v>0</v>
      </c>
    </row>
    <row r="357" spans="1:847" s="6" customFormat="1" ht="31.05" customHeight="1">
      <c r="A357" s="450"/>
      <c r="B357" s="35"/>
      <c r="C357" s="474" t="s">
        <v>123</v>
      </c>
      <c r="D357" s="350"/>
      <c r="E357" s="452" t="b">
        <v>0</v>
      </c>
      <c r="F357" s="453">
        <f t="shared" si="139"/>
        <v>0</v>
      </c>
      <c r="G357" s="453">
        <f t="shared" si="140"/>
        <v>0</v>
      </c>
      <c r="H357" s="35" t="s">
        <v>453</v>
      </c>
      <c r="I357" s="542">
        <v>100</v>
      </c>
      <c r="J357" s="455" t="s">
        <v>334</v>
      </c>
      <c r="K357" s="456">
        <f t="shared" si="135"/>
        <v>0</v>
      </c>
      <c r="L357" s="422" t="str">
        <f t="shared" si="136"/>
        <v/>
      </c>
      <c r="M357" s="337">
        <v>72.64</v>
      </c>
      <c r="N357" s="256" t="s">
        <v>138</v>
      </c>
      <c r="O357" s="256">
        <f>G357*2.5*0.0889*0.01905*M357</f>
        <v>0</v>
      </c>
      <c r="P357" s="288" t="s">
        <v>184</v>
      </c>
      <c r="Q357" s="256"/>
      <c r="R357" s="256"/>
      <c r="S357" s="256"/>
      <c r="T357" s="256"/>
      <c r="U357" s="256"/>
      <c r="V357" s="256"/>
      <c r="W357" s="256"/>
      <c r="X357" s="256"/>
      <c r="Y357" s="246">
        <f t="shared" si="137"/>
        <v>0</v>
      </c>
      <c r="Z357" s="256"/>
      <c r="AA357" s="256">
        <f t="shared" si="138"/>
        <v>0</v>
      </c>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c r="DJ357" s="28"/>
      <c r="DK357" s="28"/>
      <c r="DL357" s="28"/>
      <c r="DM357" s="28"/>
      <c r="DN357" s="28"/>
      <c r="DO357" s="28"/>
      <c r="DP357" s="28"/>
      <c r="DQ357" s="28"/>
      <c r="DR357" s="28"/>
      <c r="DS357" s="28"/>
      <c r="DT357" s="28"/>
      <c r="DU357" s="28"/>
      <c r="DV357" s="28"/>
      <c r="DW357" s="28"/>
      <c r="DX357" s="28"/>
      <c r="DY357" s="28"/>
      <c r="DZ357" s="28"/>
      <c r="EA357" s="28"/>
      <c r="EB357" s="28"/>
      <c r="EC357" s="28"/>
      <c r="ED357" s="28"/>
      <c r="EE357" s="28"/>
      <c r="EF357" s="28"/>
      <c r="EG357" s="28"/>
      <c r="EH357" s="28"/>
      <c r="EI357" s="28"/>
      <c r="EJ357" s="28"/>
      <c r="EK357" s="28"/>
      <c r="EL357" s="28"/>
      <c r="EM357" s="28"/>
      <c r="EN357" s="28"/>
      <c r="EO357" s="28"/>
      <c r="EP357" s="28"/>
      <c r="EQ357" s="28"/>
      <c r="ER357" s="28"/>
      <c r="ES357" s="28"/>
      <c r="ET357" s="28"/>
      <c r="EU357" s="28"/>
      <c r="EV357" s="28"/>
      <c r="EW357" s="28"/>
      <c r="EX357" s="28"/>
      <c r="EY357" s="28"/>
      <c r="EZ357" s="28"/>
      <c r="FA357" s="28"/>
      <c r="FB357" s="28"/>
      <c r="FC357" s="28"/>
      <c r="FD357" s="28"/>
      <c r="FE357" s="28"/>
      <c r="FF357" s="28"/>
      <c r="FG357" s="28"/>
      <c r="FH357" s="28"/>
      <c r="FI357" s="28"/>
      <c r="FJ357" s="28"/>
      <c r="FK357" s="28"/>
      <c r="FL357" s="28"/>
      <c r="FM357" s="28"/>
      <c r="FN357" s="28"/>
      <c r="FO357" s="28"/>
      <c r="FP357" s="28"/>
      <c r="FQ357" s="28"/>
      <c r="FR357" s="28"/>
      <c r="FS357" s="28"/>
      <c r="FT357" s="28"/>
      <c r="FU357" s="28"/>
      <c r="FV357" s="28"/>
      <c r="FW357" s="28"/>
      <c r="FX357" s="28"/>
      <c r="FY357" s="28"/>
      <c r="FZ357" s="28"/>
      <c r="GA357" s="28"/>
      <c r="GB357" s="28"/>
      <c r="GC357" s="28"/>
      <c r="GD357" s="28"/>
      <c r="GE357" s="28"/>
      <c r="GF357" s="28"/>
      <c r="GG357" s="28"/>
      <c r="GH357" s="28"/>
      <c r="GI357" s="28"/>
      <c r="GJ357" s="28"/>
      <c r="GK357" s="28"/>
      <c r="GL357" s="28"/>
      <c r="GM357" s="28"/>
      <c r="GN357" s="28"/>
      <c r="GO357" s="28"/>
      <c r="GP357" s="28"/>
      <c r="GQ357" s="28"/>
      <c r="GR357" s="28"/>
      <c r="GS357" s="28"/>
      <c r="GT357" s="28"/>
      <c r="GU357" s="28"/>
      <c r="GV357" s="28"/>
      <c r="GW357" s="28"/>
      <c r="GX357" s="28"/>
      <c r="GY357" s="28"/>
      <c r="GZ357" s="28"/>
      <c r="HA357" s="28"/>
      <c r="HB357" s="28"/>
      <c r="HC357" s="28"/>
      <c r="HD357" s="28"/>
      <c r="HE357" s="28"/>
      <c r="HF357" s="28"/>
      <c r="HG357" s="28"/>
      <c r="HH357" s="28"/>
      <c r="HI357" s="28"/>
      <c r="HJ357" s="28"/>
      <c r="HK357" s="28"/>
      <c r="HL357" s="28"/>
      <c r="HM357" s="28"/>
      <c r="HN357" s="28"/>
      <c r="HO357" s="28"/>
      <c r="HP357" s="28"/>
      <c r="HQ357" s="28"/>
      <c r="HR357" s="28"/>
      <c r="HS357" s="28"/>
      <c r="HT357" s="28"/>
      <c r="HU357" s="28"/>
      <c r="HV357" s="28"/>
      <c r="HW357" s="28"/>
      <c r="HX357" s="28"/>
      <c r="HY357" s="28"/>
      <c r="HZ357" s="28"/>
      <c r="IA357" s="28"/>
      <c r="IB357" s="28"/>
      <c r="IC357" s="28"/>
      <c r="ID357" s="28"/>
      <c r="IE357" s="28"/>
      <c r="IF357" s="28"/>
      <c r="IG357" s="28"/>
      <c r="IH357" s="28"/>
      <c r="II357" s="28"/>
      <c r="IJ357" s="28"/>
      <c r="IK357" s="28"/>
      <c r="IL357" s="28"/>
      <c r="IM357" s="28"/>
      <c r="IN357" s="28"/>
      <c r="IO357" s="28"/>
      <c r="IP357" s="28"/>
      <c r="IQ357" s="28"/>
      <c r="IR357" s="28"/>
      <c r="IS357" s="28"/>
      <c r="IT357" s="28"/>
      <c r="IU357" s="28"/>
      <c r="IV357" s="28"/>
      <c r="IW357" s="28"/>
      <c r="IX357" s="28"/>
      <c r="IY357" s="28"/>
      <c r="IZ357" s="28"/>
      <c r="JA357" s="28"/>
      <c r="JB357" s="28"/>
      <c r="JC357" s="28"/>
      <c r="JD357" s="28"/>
      <c r="JE357" s="28"/>
      <c r="JF357" s="28"/>
      <c r="JG357" s="28"/>
      <c r="JH357" s="28"/>
      <c r="JI357" s="28"/>
      <c r="JJ357" s="28"/>
      <c r="JK357" s="28"/>
      <c r="JL357" s="28"/>
      <c r="JM357" s="28"/>
      <c r="JN357" s="28"/>
      <c r="JO357" s="28"/>
      <c r="JP357" s="28"/>
      <c r="JQ357" s="28"/>
      <c r="JR357" s="28"/>
      <c r="JS357" s="28"/>
      <c r="JT357" s="28"/>
      <c r="JU357" s="28"/>
      <c r="JV357" s="28"/>
      <c r="JW357" s="28"/>
      <c r="JX357" s="28"/>
      <c r="JY357" s="28"/>
      <c r="JZ357" s="28"/>
      <c r="KA357" s="28"/>
      <c r="KB357" s="28"/>
      <c r="KC357" s="28"/>
      <c r="KD357" s="28"/>
      <c r="KE357" s="28"/>
      <c r="KF357" s="28"/>
      <c r="KG357" s="28"/>
      <c r="KH357" s="28"/>
      <c r="KI357" s="28"/>
      <c r="KJ357" s="28"/>
      <c r="KK357" s="28"/>
      <c r="KL357" s="28"/>
      <c r="KM357" s="28"/>
      <c r="KN357" s="28"/>
      <c r="KO357" s="28"/>
      <c r="KP357" s="28"/>
      <c r="KQ357" s="28"/>
      <c r="KR357" s="28"/>
      <c r="KS357" s="28"/>
      <c r="KT357" s="28"/>
      <c r="KU357" s="28"/>
      <c r="KV357" s="28"/>
      <c r="KW357" s="28"/>
      <c r="KX357" s="28"/>
      <c r="KY357" s="28"/>
      <c r="KZ357" s="28"/>
      <c r="LA357" s="28"/>
      <c r="LB357" s="28"/>
      <c r="LC357" s="28"/>
      <c r="LD357" s="28"/>
      <c r="LE357" s="28"/>
      <c r="LF357" s="28"/>
      <c r="LG357" s="28"/>
      <c r="LH357" s="28"/>
      <c r="LI357" s="28"/>
      <c r="LJ357" s="28"/>
      <c r="LK357" s="28"/>
      <c r="LL357" s="28"/>
      <c r="LM357" s="28"/>
      <c r="LN357" s="28"/>
      <c r="LO357" s="28"/>
      <c r="LP357" s="28"/>
      <c r="LQ357" s="28"/>
      <c r="LR357" s="28"/>
      <c r="LS357" s="28"/>
      <c r="LT357" s="28"/>
      <c r="LU357" s="28"/>
      <c r="LV357" s="28"/>
      <c r="LW357" s="28"/>
      <c r="LX357" s="28"/>
      <c r="LY357" s="28"/>
      <c r="LZ357" s="28"/>
      <c r="MA357" s="28"/>
      <c r="MB357" s="28"/>
      <c r="MC357" s="28"/>
      <c r="MD357" s="28"/>
      <c r="ME357" s="28"/>
      <c r="MF357" s="28"/>
      <c r="MG357" s="28"/>
      <c r="MH357" s="28"/>
      <c r="MI357" s="28"/>
      <c r="MJ357" s="28"/>
      <c r="MK357" s="28"/>
      <c r="ML357" s="28"/>
      <c r="MM357" s="28"/>
      <c r="MN357" s="28"/>
      <c r="MO357" s="28"/>
      <c r="MP357" s="28"/>
      <c r="MQ357" s="28"/>
      <c r="MR357" s="28"/>
      <c r="MS357" s="28"/>
      <c r="MT357" s="28"/>
      <c r="MU357" s="28"/>
      <c r="MV357" s="28"/>
      <c r="MW357" s="28"/>
      <c r="MX357" s="28"/>
      <c r="MY357" s="28"/>
      <c r="MZ357" s="28"/>
      <c r="NA357" s="28"/>
      <c r="NB357" s="28"/>
      <c r="NC357" s="28"/>
      <c r="ND357" s="28"/>
      <c r="NE357" s="28"/>
      <c r="NF357" s="28"/>
      <c r="NG357" s="28"/>
      <c r="NH357" s="28"/>
      <c r="NI357" s="28"/>
      <c r="NJ357" s="28"/>
      <c r="NK357" s="28"/>
      <c r="NL357" s="28"/>
      <c r="NM357" s="28"/>
      <c r="NN357" s="28"/>
      <c r="NO357" s="28"/>
      <c r="NP357" s="28"/>
      <c r="NQ357" s="28"/>
      <c r="NR357" s="28"/>
      <c r="NS357" s="28"/>
      <c r="NT357" s="28"/>
      <c r="NU357" s="28"/>
      <c r="NV357" s="28"/>
      <c r="NW357" s="28"/>
      <c r="NX357" s="28"/>
      <c r="NY357" s="28"/>
      <c r="NZ357" s="28"/>
      <c r="OA357" s="28"/>
      <c r="OB357" s="28"/>
      <c r="OC357" s="28"/>
      <c r="OD357" s="28"/>
      <c r="OE357" s="28"/>
      <c r="OF357" s="28"/>
      <c r="OG357" s="28"/>
      <c r="OH357" s="28"/>
      <c r="OI357" s="28"/>
      <c r="OJ357" s="28"/>
      <c r="OK357" s="28"/>
      <c r="OL357" s="28"/>
      <c r="OM357" s="28"/>
      <c r="ON357" s="28"/>
      <c r="OO357" s="28"/>
      <c r="OP357" s="28"/>
      <c r="OQ357" s="28"/>
      <c r="OR357" s="28"/>
      <c r="OS357" s="28"/>
      <c r="OT357" s="28"/>
      <c r="OU357" s="28"/>
      <c r="OV357" s="28"/>
      <c r="OW357" s="28"/>
      <c r="OX357" s="28"/>
      <c r="OY357" s="28"/>
      <c r="OZ357" s="28"/>
      <c r="PA357" s="28"/>
      <c r="PB357" s="28"/>
      <c r="PC357" s="28"/>
      <c r="PD357" s="28"/>
      <c r="PE357" s="28"/>
      <c r="PF357" s="28"/>
      <c r="PG357" s="28"/>
      <c r="PH357" s="28"/>
      <c r="PI357" s="28"/>
      <c r="PJ357" s="28"/>
      <c r="PK357" s="28"/>
      <c r="PL357" s="28"/>
      <c r="PM357" s="28"/>
      <c r="PN357" s="28"/>
      <c r="PO357" s="28"/>
      <c r="PP357" s="28"/>
      <c r="PQ357" s="28"/>
      <c r="PR357" s="28"/>
      <c r="PS357" s="28"/>
      <c r="PT357" s="28"/>
      <c r="PU357" s="28"/>
      <c r="PV357" s="28"/>
      <c r="PW357" s="28"/>
      <c r="PX357" s="28"/>
      <c r="PY357" s="28"/>
      <c r="PZ357" s="28"/>
      <c r="QA357" s="28"/>
      <c r="QB357" s="28"/>
      <c r="QC357" s="28"/>
      <c r="QD357" s="28"/>
      <c r="QE357" s="28"/>
      <c r="QF357" s="28"/>
      <c r="QG357" s="28"/>
      <c r="QH357" s="28"/>
      <c r="QI357" s="28"/>
      <c r="QJ357" s="28"/>
      <c r="QK357" s="28"/>
      <c r="QL357" s="28"/>
      <c r="QM357" s="28"/>
      <c r="QN357" s="28"/>
      <c r="QO357" s="28"/>
      <c r="QP357" s="28"/>
      <c r="QQ357" s="28"/>
      <c r="QR357" s="28"/>
      <c r="QS357" s="28"/>
      <c r="QT357" s="28"/>
      <c r="QU357" s="28"/>
      <c r="QV357" s="28"/>
      <c r="QW357" s="28"/>
      <c r="QX357" s="28"/>
      <c r="QY357" s="28"/>
      <c r="QZ357" s="28"/>
      <c r="RA357" s="28"/>
      <c r="RB357" s="28"/>
      <c r="RC357" s="28"/>
      <c r="RD357" s="28"/>
      <c r="RE357" s="28"/>
      <c r="RF357" s="28"/>
      <c r="RG357" s="28"/>
      <c r="RH357" s="28"/>
      <c r="RI357" s="28"/>
      <c r="RJ357" s="28"/>
      <c r="RK357" s="28"/>
      <c r="RL357" s="28"/>
      <c r="RM357" s="28"/>
      <c r="RN357" s="28"/>
      <c r="RO357" s="28"/>
      <c r="RP357" s="28"/>
      <c r="RQ357" s="28"/>
      <c r="RR357" s="28"/>
      <c r="RS357" s="28"/>
      <c r="RT357" s="28"/>
      <c r="RU357" s="28"/>
      <c r="RV357" s="28"/>
      <c r="RW357" s="28"/>
      <c r="RX357" s="28"/>
      <c r="RY357" s="28"/>
      <c r="RZ357" s="28"/>
      <c r="SA357" s="28"/>
      <c r="SB357" s="28"/>
      <c r="SC357" s="28"/>
      <c r="SD357" s="28"/>
      <c r="SE357" s="28"/>
      <c r="SF357" s="28"/>
      <c r="SG357" s="28"/>
      <c r="SH357" s="28"/>
      <c r="SI357" s="28"/>
      <c r="SJ357" s="28"/>
      <c r="SK357" s="28"/>
      <c r="SL357" s="28"/>
      <c r="SM357" s="28"/>
      <c r="SN357" s="28"/>
      <c r="SO357" s="28"/>
      <c r="SP357" s="28"/>
      <c r="SQ357" s="28"/>
      <c r="SR357" s="28"/>
      <c r="SS357" s="28"/>
      <c r="ST357" s="28"/>
      <c r="SU357" s="28"/>
      <c r="SV357" s="28"/>
      <c r="SW357" s="28"/>
      <c r="SX357" s="28"/>
      <c r="SY357" s="28"/>
      <c r="SZ357" s="28"/>
      <c r="TA357" s="28"/>
      <c r="TB357" s="28"/>
      <c r="TC357" s="28"/>
      <c r="TD357" s="28"/>
      <c r="TE357" s="28"/>
      <c r="TF357" s="28"/>
      <c r="TG357" s="28"/>
      <c r="TH357" s="28"/>
      <c r="TI357" s="28"/>
      <c r="TJ357" s="28"/>
      <c r="TK357" s="28"/>
      <c r="TL357" s="28"/>
      <c r="TM357" s="28"/>
      <c r="TN357" s="28"/>
      <c r="TO357" s="28"/>
      <c r="TP357" s="28"/>
      <c r="TQ357" s="28"/>
      <c r="TR357" s="28"/>
      <c r="TS357" s="28"/>
      <c r="TT357" s="28"/>
      <c r="TU357" s="28"/>
      <c r="TV357" s="28"/>
      <c r="TW357" s="28"/>
      <c r="TX357" s="28"/>
      <c r="TY357" s="28"/>
      <c r="TZ357" s="28"/>
      <c r="UA357" s="28"/>
      <c r="UB357" s="28"/>
      <c r="UC357" s="28"/>
      <c r="UD357" s="28"/>
      <c r="UE357" s="28"/>
      <c r="UF357" s="28"/>
      <c r="UG357" s="28"/>
      <c r="UH357" s="28"/>
      <c r="UI357" s="28"/>
      <c r="UJ357" s="28"/>
      <c r="UK357" s="28"/>
      <c r="UL357" s="28"/>
      <c r="UM357" s="28"/>
      <c r="UN357" s="28"/>
      <c r="UO357" s="28"/>
      <c r="UP357" s="28"/>
      <c r="UQ357" s="28"/>
      <c r="UR357" s="28"/>
      <c r="US357" s="28"/>
      <c r="UT357" s="28"/>
      <c r="UU357" s="28"/>
      <c r="UV357" s="28"/>
      <c r="UW357" s="28"/>
      <c r="UX357" s="28"/>
      <c r="UY357" s="28"/>
      <c r="UZ357" s="28"/>
      <c r="VA357" s="28"/>
      <c r="VB357" s="28"/>
      <c r="VC357" s="28"/>
      <c r="VD357" s="28"/>
      <c r="VE357" s="28"/>
      <c r="VF357" s="28"/>
      <c r="VG357" s="28"/>
      <c r="VH357" s="28"/>
      <c r="VI357" s="28"/>
      <c r="VJ357" s="28"/>
      <c r="VK357" s="28"/>
      <c r="VL357" s="28"/>
      <c r="VM357" s="28"/>
      <c r="VN357" s="28"/>
      <c r="VO357" s="28"/>
      <c r="VP357" s="28"/>
      <c r="VQ357" s="28"/>
      <c r="VR357" s="28"/>
      <c r="VS357" s="28"/>
      <c r="VT357" s="28"/>
      <c r="VU357" s="28"/>
      <c r="VV357" s="28"/>
      <c r="VW357" s="28"/>
      <c r="VX357" s="28"/>
      <c r="VY357" s="28"/>
      <c r="VZ357" s="28"/>
      <c r="WA357" s="28"/>
      <c r="WB357" s="28"/>
      <c r="WC357" s="28"/>
      <c r="WD357" s="28"/>
      <c r="WE357" s="28"/>
      <c r="WF357" s="28"/>
      <c r="WG357" s="28"/>
      <c r="WH357" s="28"/>
      <c r="WI357" s="28"/>
      <c r="WJ357" s="28"/>
      <c r="WK357" s="28"/>
      <c r="WL357" s="28"/>
      <c r="WM357" s="28"/>
      <c r="WN357" s="28"/>
      <c r="WO357" s="28"/>
      <c r="WP357" s="28"/>
      <c r="WQ357" s="28"/>
      <c r="WR357" s="28"/>
      <c r="WS357" s="28"/>
      <c r="WT357" s="28"/>
      <c r="WU357" s="28"/>
      <c r="WV357" s="28"/>
      <c r="WW357" s="28"/>
      <c r="WX357" s="28"/>
      <c r="WY357" s="28"/>
      <c r="WZ357" s="28"/>
      <c r="XA357" s="28"/>
      <c r="XB357" s="28"/>
      <c r="XC357" s="28"/>
      <c r="XD357" s="28"/>
      <c r="XE357" s="28"/>
      <c r="XF357" s="28"/>
      <c r="XG357" s="28"/>
      <c r="XH357" s="28"/>
      <c r="XI357" s="28"/>
      <c r="XJ357" s="28"/>
      <c r="XK357" s="28"/>
      <c r="XL357" s="28"/>
      <c r="XM357" s="28"/>
      <c r="XN357" s="28"/>
      <c r="XO357" s="28"/>
      <c r="XP357" s="28"/>
      <c r="XQ357" s="28"/>
      <c r="XR357" s="28"/>
      <c r="XS357" s="28"/>
      <c r="XT357" s="28"/>
      <c r="XU357" s="28"/>
      <c r="XV357" s="28"/>
      <c r="XW357" s="28"/>
      <c r="XX357" s="28"/>
      <c r="XY357" s="28"/>
      <c r="XZ357" s="28"/>
      <c r="YA357" s="28"/>
      <c r="YB357" s="28"/>
      <c r="YC357" s="28"/>
      <c r="YD357" s="28"/>
      <c r="YE357" s="28"/>
      <c r="YF357" s="28"/>
      <c r="YG357" s="28"/>
      <c r="YH357" s="28"/>
      <c r="YI357" s="28"/>
      <c r="YJ357" s="28"/>
      <c r="YK357" s="28"/>
      <c r="YL357" s="28"/>
      <c r="YM357" s="28"/>
      <c r="YN357" s="28"/>
      <c r="YO357" s="28"/>
      <c r="YP357" s="28"/>
      <c r="YQ357" s="28"/>
      <c r="YR357" s="28"/>
      <c r="YS357" s="28"/>
      <c r="YT357" s="28"/>
      <c r="YU357" s="28"/>
      <c r="YV357" s="28"/>
      <c r="YW357" s="28"/>
      <c r="YX357" s="28"/>
      <c r="YY357" s="28"/>
      <c r="YZ357" s="28"/>
      <c r="ZA357" s="28"/>
      <c r="ZB357" s="28"/>
      <c r="ZC357" s="28"/>
      <c r="ZD357" s="28"/>
      <c r="ZE357" s="28"/>
      <c r="ZF357" s="28"/>
      <c r="ZG357" s="28"/>
      <c r="ZH357" s="28"/>
      <c r="ZI357" s="28"/>
      <c r="ZJ357" s="28"/>
      <c r="ZK357" s="28"/>
      <c r="ZL357" s="28"/>
      <c r="ZM357" s="28"/>
      <c r="ZN357" s="28"/>
      <c r="ZO357" s="28"/>
      <c r="ZP357" s="28"/>
      <c r="ZQ357" s="28"/>
      <c r="ZR357" s="28"/>
      <c r="ZS357" s="28"/>
      <c r="ZT357" s="28"/>
      <c r="ZU357" s="28"/>
      <c r="ZV357" s="28"/>
      <c r="ZW357" s="28"/>
      <c r="ZX357" s="28"/>
      <c r="ZY357" s="28"/>
      <c r="ZZ357" s="28"/>
      <c r="AAA357" s="28"/>
      <c r="AAB357" s="28"/>
      <c r="AAC357" s="28"/>
      <c r="AAD357" s="28"/>
      <c r="AAE357" s="28"/>
      <c r="AAF357" s="28"/>
      <c r="AAG357" s="28"/>
      <c r="AAH357" s="28"/>
      <c r="AAI357" s="28"/>
      <c r="AAJ357" s="28"/>
      <c r="AAK357" s="28"/>
      <c r="AAL357" s="28"/>
      <c r="AAM357" s="28"/>
      <c r="AAN357" s="28"/>
      <c r="AAO357" s="28"/>
      <c r="AAP357" s="28"/>
      <c r="AAQ357" s="28"/>
      <c r="AAR357" s="28"/>
      <c r="AAS357" s="28"/>
      <c r="AAT357" s="28"/>
      <c r="AAU357" s="28"/>
      <c r="AAV357" s="28"/>
      <c r="AAW357" s="28"/>
      <c r="AAX357" s="28"/>
      <c r="AAY357" s="28"/>
      <c r="AAZ357" s="28"/>
      <c r="ABA357" s="28"/>
      <c r="ABB357" s="28"/>
      <c r="ABC357" s="28"/>
      <c r="ABD357" s="28"/>
      <c r="ABE357" s="28"/>
      <c r="ABF357" s="28"/>
      <c r="ABG357" s="28"/>
      <c r="ABH357" s="28"/>
      <c r="ABI357" s="28"/>
      <c r="ABJ357" s="28"/>
      <c r="ABK357" s="28"/>
      <c r="ABL357" s="28"/>
      <c r="ABM357" s="28"/>
      <c r="ABN357" s="28"/>
      <c r="ABO357" s="28"/>
      <c r="ABP357" s="28"/>
      <c r="ABQ357" s="28"/>
      <c r="ABR357" s="28"/>
      <c r="ABS357" s="28"/>
      <c r="ABT357" s="28"/>
      <c r="ABU357" s="28"/>
      <c r="ABV357" s="28"/>
      <c r="ABW357" s="28"/>
      <c r="ABX357" s="28"/>
      <c r="ABY357" s="28"/>
      <c r="ABZ357" s="28"/>
      <c r="ACA357" s="28"/>
      <c r="ACB357" s="28"/>
      <c r="ACC357" s="28"/>
      <c r="ACD357" s="28"/>
      <c r="ACE357" s="28"/>
      <c r="ACF357" s="28"/>
      <c r="ACG357" s="28"/>
      <c r="ACH357" s="28"/>
      <c r="ACI357" s="28"/>
      <c r="ACJ357" s="28"/>
      <c r="ACK357" s="28"/>
      <c r="ACL357" s="28"/>
      <c r="ACM357" s="28"/>
      <c r="ACN357" s="28"/>
      <c r="ACO357" s="28"/>
      <c r="ACP357" s="28"/>
      <c r="ACQ357" s="28"/>
      <c r="ACR357" s="28"/>
      <c r="ACS357" s="28"/>
      <c r="ACT357" s="28"/>
      <c r="ACU357" s="28"/>
      <c r="ACV357" s="28"/>
      <c r="ACW357" s="28"/>
      <c r="ACX357" s="28"/>
      <c r="ACY357" s="28"/>
      <c r="ACZ357" s="28"/>
      <c r="ADA357" s="28"/>
      <c r="ADB357" s="28"/>
      <c r="ADC357" s="28"/>
      <c r="ADD357" s="28"/>
      <c r="ADE357" s="28"/>
      <c r="ADF357" s="28"/>
      <c r="ADG357" s="28"/>
      <c r="ADH357" s="28"/>
      <c r="ADI357" s="28"/>
      <c r="ADJ357" s="28"/>
      <c r="ADK357" s="28"/>
      <c r="ADL357" s="28"/>
      <c r="ADM357" s="28"/>
      <c r="ADN357" s="28"/>
      <c r="ADO357" s="28"/>
      <c r="ADP357" s="28"/>
      <c r="ADQ357" s="28"/>
      <c r="ADR357" s="28"/>
      <c r="ADS357" s="28"/>
      <c r="ADT357" s="28"/>
      <c r="ADU357" s="28"/>
      <c r="ADV357" s="28"/>
      <c r="ADW357" s="28"/>
      <c r="ADX357" s="28"/>
      <c r="ADY357" s="28"/>
      <c r="ADZ357" s="28"/>
      <c r="AEA357" s="28"/>
      <c r="AEB357" s="28"/>
      <c r="AEC357" s="28"/>
      <c r="AED357" s="28"/>
      <c r="AEE357" s="28"/>
      <c r="AEF357" s="28"/>
      <c r="AEG357" s="28"/>
      <c r="AEH357" s="28"/>
      <c r="AEI357" s="28"/>
      <c r="AEJ357" s="28"/>
      <c r="AEK357" s="28"/>
      <c r="AEL357" s="28"/>
      <c r="AEM357" s="28"/>
      <c r="AEN357" s="28"/>
      <c r="AEO357" s="28"/>
      <c r="AEP357" s="28"/>
      <c r="AEQ357" s="28"/>
      <c r="AER357" s="28"/>
      <c r="AES357" s="28"/>
      <c r="AET357" s="28"/>
      <c r="AEU357" s="28"/>
      <c r="AEV357" s="28"/>
      <c r="AEW357" s="28"/>
      <c r="AEX357" s="28"/>
      <c r="AEY357" s="28"/>
      <c r="AEZ357" s="28"/>
      <c r="AFA357" s="28"/>
      <c r="AFB357" s="28"/>
      <c r="AFC357" s="28"/>
      <c r="AFD357" s="28"/>
      <c r="AFE357" s="28"/>
      <c r="AFF357" s="28"/>
      <c r="AFG357" s="28"/>
      <c r="AFH357" s="28"/>
      <c r="AFI357" s="28"/>
      <c r="AFJ357" s="28"/>
      <c r="AFK357" s="28"/>
      <c r="AFL357" s="28"/>
      <c r="AFM357" s="28"/>
      <c r="AFN357" s="28"/>
      <c r="AFO357" s="28"/>
    </row>
    <row r="358" spans="1:847" s="28" customFormat="1" ht="31.05" customHeight="1">
      <c r="A358" s="457"/>
      <c r="B358" s="44"/>
      <c r="C358" s="472" t="s">
        <v>363</v>
      </c>
      <c r="D358" s="349"/>
      <c r="E358" s="473" t="b">
        <v>0</v>
      </c>
      <c r="F358" s="461">
        <f t="shared" si="139"/>
        <v>0</v>
      </c>
      <c r="G358" s="461">
        <f t="shared" si="140"/>
        <v>0</v>
      </c>
      <c r="H358" s="44" t="s">
        <v>453</v>
      </c>
      <c r="I358" s="542">
        <v>100</v>
      </c>
      <c r="J358" s="468" t="s">
        <v>334</v>
      </c>
      <c r="K358" s="463">
        <f>AA358</f>
        <v>0</v>
      </c>
      <c r="L358" s="464" t="str">
        <f t="shared" si="136"/>
        <v/>
      </c>
      <c r="M358" s="335">
        <v>295.05</v>
      </c>
      <c r="N358" s="246" t="s">
        <v>138</v>
      </c>
      <c r="O358" s="246">
        <f>G358*0.0381*M358</f>
        <v>0</v>
      </c>
      <c r="P358" s="250" t="s">
        <v>185</v>
      </c>
      <c r="Q358" s="246"/>
      <c r="R358" s="246"/>
      <c r="S358" s="246"/>
      <c r="T358" s="246"/>
      <c r="U358" s="246"/>
      <c r="V358" s="246"/>
      <c r="W358" s="246"/>
      <c r="X358" s="246"/>
      <c r="Y358" s="246">
        <f t="shared" si="137"/>
        <v>0</v>
      </c>
      <c r="Z358" s="246">
        <f>G358*0.0381*254*0.92*0.5*3.67</f>
        <v>0</v>
      </c>
      <c r="AA358" s="248">
        <f t="shared" si="138"/>
        <v>0</v>
      </c>
    </row>
    <row r="359" spans="1:847" s="6" customFormat="1" ht="31.05" customHeight="1">
      <c r="A359" s="450"/>
      <c r="B359" s="35"/>
      <c r="C359" s="474" t="s">
        <v>362</v>
      </c>
      <c r="D359" s="350"/>
      <c r="E359" s="452" t="b">
        <v>0</v>
      </c>
      <c r="F359" s="453">
        <f t="shared" si="139"/>
        <v>0</v>
      </c>
      <c r="G359" s="453">
        <f t="shared" si="140"/>
        <v>0</v>
      </c>
      <c r="H359" s="35" t="s">
        <v>453</v>
      </c>
      <c r="I359" s="542">
        <v>100</v>
      </c>
      <c r="J359" s="455" t="s">
        <v>334</v>
      </c>
      <c r="K359" s="456">
        <f>AA359</f>
        <v>0</v>
      </c>
      <c r="L359" s="422" t="str">
        <f t="shared" si="136"/>
        <v/>
      </c>
      <c r="M359" s="337">
        <v>-164</v>
      </c>
      <c r="N359" s="256" t="s">
        <v>138</v>
      </c>
      <c r="O359" s="256">
        <f>G359*0.0381*M359</f>
        <v>0</v>
      </c>
      <c r="P359" s="257" t="s">
        <v>188</v>
      </c>
      <c r="Q359" s="256">
        <v>-173.1</v>
      </c>
      <c r="R359" s="256" t="s">
        <v>138</v>
      </c>
      <c r="S359" s="256">
        <f>G359*0.0381*Q359</f>
        <v>0</v>
      </c>
      <c r="T359" s="256" t="s">
        <v>189</v>
      </c>
      <c r="U359" s="256">
        <v>-255.9</v>
      </c>
      <c r="V359" s="256" t="s">
        <v>138</v>
      </c>
      <c r="W359" s="256">
        <f>G359*0.0381*U359</f>
        <v>0</v>
      </c>
      <c r="X359" s="256" t="s">
        <v>190</v>
      </c>
      <c r="Y359" s="246">
        <f t="shared" si="137"/>
        <v>0</v>
      </c>
      <c r="Z359" s="256"/>
      <c r="AA359" s="291">
        <f t="shared" si="138"/>
        <v>0</v>
      </c>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c r="DJ359" s="28"/>
      <c r="DK359" s="28"/>
      <c r="DL359" s="28"/>
      <c r="DM359" s="28"/>
      <c r="DN359" s="28"/>
      <c r="DO359" s="28"/>
      <c r="DP359" s="28"/>
      <c r="DQ359" s="28"/>
      <c r="DR359" s="28"/>
      <c r="DS359" s="28"/>
      <c r="DT359" s="28"/>
      <c r="DU359" s="28"/>
      <c r="DV359" s="28"/>
      <c r="DW359" s="28"/>
      <c r="DX359" s="28"/>
      <c r="DY359" s="28"/>
      <c r="DZ359" s="28"/>
      <c r="EA359" s="28"/>
      <c r="EB359" s="28"/>
      <c r="EC359" s="28"/>
      <c r="ED359" s="28"/>
      <c r="EE359" s="28"/>
      <c r="EF359" s="28"/>
      <c r="EG359" s="28"/>
      <c r="EH359" s="28"/>
      <c r="EI359" s="28"/>
      <c r="EJ359" s="28"/>
      <c r="EK359" s="28"/>
      <c r="EL359" s="28"/>
      <c r="EM359" s="28"/>
      <c r="EN359" s="28"/>
      <c r="EO359" s="28"/>
      <c r="EP359" s="28"/>
      <c r="EQ359" s="28"/>
      <c r="ER359" s="28"/>
      <c r="ES359" s="28"/>
      <c r="ET359" s="28"/>
      <c r="EU359" s="28"/>
      <c r="EV359" s="28"/>
      <c r="EW359" s="28"/>
      <c r="EX359" s="28"/>
      <c r="EY359" s="28"/>
      <c r="EZ359" s="28"/>
      <c r="FA359" s="28"/>
      <c r="FB359" s="28"/>
      <c r="FC359" s="28"/>
      <c r="FD359" s="28"/>
      <c r="FE359" s="28"/>
      <c r="FF359" s="28"/>
      <c r="FG359" s="28"/>
      <c r="FH359" s="28"/>
      <c r="FI359" s="28"/>
      <c r="FJ359" s="28"/>
      <c r="FK359" s="28"/>
      <c r="FL359" s="28"/>
      <c r="FM359" s="28"/>
      <c r="FN359" s="28"/>
      <c r="FO359" s="28"/>
      <c r="FP359" s="28"/>
      <c r="FQ359" s="28"/>
      <c r="FR359" s="28"/>
      <c r="FS359" s="28"/>
      <c r="FT359" s="28"/>
      <c r="FU359" s="28"/>
      <c r="FV359" s="28"/>
      <c r="FW359" s="28"/>
      <c r="FX359" s="28"/>
      <c r="FY359" s="28"/>
      <c r="FZ359" s="28"/>
      <c r="GA359" s="28"/>
      <c r="GB359" s="28"/>
      <c r="GC359" s="28"/>
      <c r="GD359" s="28"/>
      <c r="GE359" s="28"/>
      <c r="GF359" s="28"/>
      <c r="GG359" s="28"/>
      <c r="GH359" s="28"/>
      <c r="GI359" s="28"/>
      <c r="GJ359" s="28"/>
      <c r="GK359" s="28"/>
      <c r="GL359" s="28"/>
      <c r="GM359" s="28"/>
      <c r="GN359" s="28"/>
      <c r="GO359" s="28"/>
      <c r="GP359" s="28"/>
      <c r="GQ359" s="28"/>
      <c r="GR359" s="28"/>
      <c r="GS359" s="28"/>
      <c r="GT359" s="28"/>
      <c r="GU359" s="28"/>
      <c r="GV359" s="28"/>
      <c r="GW359" s="28"/>
      <c r="GX359" s="28"/>
      <c r="GY359" s="28"/>
      <c r="GZ359" s="28"/>
      <c r="HA359" s="28"/>
      <c r="HB359" s="28"/>
      <c r="HC359" s="28"/>
      <c r="HD359" s="28"/>
      <c r="HE359" s="28"/>
      <c r="HF359" s="28"/>
      <c r="HG359" s="28"/>
      <c r="HH359" s="28"/>
      <c r="HI359" s="28"/>
      <c r="HJ359" s="28"/>
      <c r="HK359" s="28"/>
      <c r="HL359" s="28"/>
      <c r="HM359" s="28"/>
      <c r="HN359" s="28"/>
      <c r="HO359" s="28"/>
      <c r="HP359" s="28"/>
      <c r="HQ359" s="28"/>
      <c r="HR359" s="28"/>
      <c r="HS359" s="28"/>
      <c r="HT359" s="28"/>
      <c r="HU359" s="28"/>
      <c r="HV359" s="28"/>
      <c r="HW359" s="28"/>
      <c r="HX359" s="28"/>
      <c r="HY359" s="28"/>
      <c r="HZ359" s="28"/>
      <c r="IA359" s="28"/>
      <c r="IB359" s="28"/>
      <c r="IC359" s="28"/>
      <c r="ID359" s="28"/>
      <c r="IE359" s="28"/>
      <c r="IF359" s="28"/>
      <c r="IG359" s="28"/>
      <c r="IH359" s="28"/>
      <c r="II359" s="28"/>
      <c r="IJ359" s="28"/>
      <c r="IK359" s="28"/>
      <c r="IL359" s="28"/>
      <c r="IM359" s="28"/>
      <c r="IN359" s="28"/>
      <c r="IO359" s="28"/>
      <c r="IP359" s="28"/>
      <c r="IQ359" s="28"/>
      <c r="IR359" s="28"/>
      <c r="IS359" s="28"/>
      <c r="IT359" s="28"/>
      <c r="IU359" s="28"/>
      <c r="IV359" s="28"/>
      <c r="IW359" s="28"/>
      <c r="IX359" s="28"/>
      <c r="IY359" s="28"/>
      <c r="IZ359" s="28"/>
      <c r="JA359" s="28"/>
      <c r="JB359" s="28"/>
      <c r="JC359" s="28"/>
      <c r="JD359" s="28"/>
      <c r="JE359" s="28"/>
      <c r="JF359" s="28"/>
      <c r="JG359" s="28"/>
      <c r="JH359" s="28"/>
      <c r="JI359" s="28"/>
      <c r="JJ359" s="28"/>
      <c r="JK359" s="28"/>
      <c r="JL359" s="28"/>
      <c r="JM359" s="28"/>
      <c r="JN359" s="28"/>
      <c r="JO359" s="28"/>
      <c r="JP359" s="28"/>
      <c r="JQ359" s="28"/>
      <c r="JR359" s="28"/>
      <c r="JS359" s="28"/>
      <c r="JT359" s="28"/>
      <c r="JU359" s="28"/>
      <c r="JV359" s="28"/>
      <c r="JW359" s="28"/>
      <c r="JX359" s="28"/>
      <c r="JY359" s="28"/>
      <c r="JZ359" s="28"/>
      <c r="KA359" s="28"/>
      <c r="KB359" s="28"/>
      <c r="KC359" s="28"/>
      <c r="KD359" s="28"/>
      <c r="KE359" s="28"/>
      <c r="KF359" s="28"/>
      <c r="KG359" s="28"/>
      <c r="KH359" s="28"/>
      <c r="KI359" s="28"/>
      <c r="KJ359" s="28"/>
      <c r="KK359" s="28"/>
      <c r="KL359" s="28"/>
      <c r="KM359" s="28"/>
      <c r="KN359" s="28"/>
      <c r="KO359" s="28"/>
      <c r="KP359" s="28"/>
      <c r="KQ359" s="28"/>
      <c r="KR359" s="28"/>
      <c r="KS359" s="28"/>
      <c r="KT359" s="28"/>
      <c r="KU359" s="28"/>
      <c r="KV359" s="28"/>
      <c r="KW359" s="28"/>
      <c r="KX359" s="28"/>
      <c r="KY359" s="28"/>
      <c r="KZ359" s="28"/>
      <c r="LA359" s="28"/>
      <c r="LB359" s="28"/>
      <c r="LC359" s="28"/>
      <c r="LD359" s="28"/>
      <c r="LE359" s="28"/>
      <c r="LF359" s="28"/>
      <c r="LG359" s="28"/>
      <c r="LH359" s="28"/>
      <c r="LI359" s="28"/>
      <c r="LJ359" s="28"/>
      <c r="LK359" s="28"/>
      <c r="LL359" s="28"/>
      <c r="LM359" s="28"/>
      <c r="LN359" s="28"/>
      <c r="LO359" s="28"/>
      <c r="LP359" s="28"/>
      <c r="LQ359" s="28"/>
      <c r="LR359" s="28"/>
      <c r="LS359" s="28"/>
      <c r="LT359" s="28"/>
      <c r="LU359" s="28"/>
      <c r="LV359" s="28"/>
      <c r="LW359" s="28"/>
      <c r="LX359" s="28"/>
      <c r="LY359" s="28"/>
      <c r="LZ359" s="28"/>
      <c r="MA359" s="28"/>
      <c r="MB359" s="28"/>
      <c r="MC359" s="28"/>
      <c r="MD359" s="28"/>
      <c r="ME359" s="28"/>
      <c r="MF359" s="28"/>
      <c r="MG359" s="28"/>
      <c r="MH359" s="28"/>
      <c r="MI359" s="28"/>
      <c r="MJ359" s="28"/>
      <c r="MK359" s="28"/>
      <c r="ML359" s="28"/>
      <c r="MM359" s="28"/>
      <c r="MN359" s="28"/>
      <c r="MO359" s="28"/>
      <c r="MP359" s="28"/>
      <c r="MQ359" s="28"/>
      <c r="MR359" s="28"/>
      <c r="MS359" s="28"/>
      <c r="MT359" s="28"/>
      <c r="MU359" s="28"/>
      <c r="MV359" s="28"/>
      <c r="MW359" s="28"/>
      <c r="MX359" s="28"/>
      <c r="MY359" s="28"/>
      <c r="MZ359" s="28"/>
      <c r="NA359" s="28"/>
      <c r="NB359" s="28"/>
      <c r="NC359" s="28"/>
      <c r="ND359" s="28"/>
      <c r="NE359" s="28"/>
      <c r="NF359" s="28"/>
      <c r="NG359" s="28"/>
      <c r="NH359" s="28"/>
      <c r="NI359" s="28"/>
      <c r="NJ359" s="28"/>
      <c r="NK359" s="28"/>
      <c r="NL359" s="28"/>
      <c r="NM359" s="28"/>
      <c r="NN359" s="28"/>
      <c r="NO359" s="28"/>
      <c r="NP359" s="28"/>
      <c r="NQ359" s="28"/>
      <c r="NR359" s="28"/>
      <c r="NS359" s="28"/>
      <c r="NT359" s="28"/>
      <c r="NU359" s="28"/>
      <c r="NV359" s="28"/>
      <c r="NW359" s="28"/>
      <c r="NX359" s="28"/>
      <c r="NY359" s="28"/>
      <c r="NZ359" s="28"/>
      <c r="OA359" s="28"/>
      <c r="OB359" s="28"/>
      <c r="OC359" s="28"/>
      <c r="OD359" s="28"/>
      <c r="OE359" s="28"/>
      <c r="OF359" s="28"/>
      <c r="OG359" s="28"/>
      <c r="OH359" s="28"/>
      <c r="OI359" s="28"/>
      <c r="OJ359" s="28"/>
      <c r="OK359" s="28"/>
      <c r="OL359" s="28"/>
      <c r="OM359" s="28"/>
      <c r="ON359" s="28"/>
      <c r="OO359" s="28"/>
      <c r="OP359" s="28"/>
      <c r="OQ359" s="28"/>
      <c r="OR359" s="28"/>
      <c r="OS359" s="28"/>
      <c r="OT359" s="28"/>
      <c r="OU359" s="28"/>
      <c r="OV359" s="28"/>
      <c r="OW359" s="28"/>
      <c r="OX359" s="28"/>
      <c r="OY359" s="28"/>
      <c r="OZ359" s="28"/>
      <c r="PA359" s="28"/>
      <c r="PB359" s="28"/>
      <c r="PC359" s="28"/>
      <c r="PD359" s="28"/>
      <c r="PE359" s="28"/>
      <c r="PF359" s="28"/>
      <c r="PG359" s="28"/>
      <c r="PH359" s="28"/>
      <c r="PI359" s="28"/>
      <c r="PJ359" s="28"/>
      <c r="PK359" s="28"/>
      <c r="PL359" s="28"/>
      <c r="PM359" s="28"/>
      <c r="PN359" s="28"/>
      <c r="PO359" s="28"/>
      <c r="PP359" s="28"/>
      <c r="PQ359" s="28"/>
      <c r="PR359" s="28"/>
      <c r="PS359" s="28"/>
      <c r="PT359" s="28"/>
      <c r="PU359" s="28"/>
      <c r="PV359" s="28"/>
      <c r="PW359" s="28"/>
      <c r="PX359" s="28"/>
      <c r="PY359" s="28"/>
      <c r="PZ359" s="28"/>
      <c r="QA359" s="28"/>
      <c r="QB359" s="28"/>
      <c r="QC359" s="28"/>
      <c r="QD359" s="28"/>
      <c r="QE359" s="28"/>
      <c r="QF359" s="28"/>
      <c r="QG359" s="28"/>
      <c r="QH359" s="28"/>
      <c r="QI359" s="28"/>
      <c r="QJ359" s="28"/>
      <c r="QK359" s="28"/>
      <c r="QL359" s="28"/>
      <c r="QM359" s="28"/>
      <c r="QN359" s="28"/>
      <c r="QO359" s="28"/>
      <c r="QP359" s="28"/>
      <c r="QQ359" s="28"/>
      <c r="QR359" s="28"/>
      <c r="QS359" s="28"/>
      <c r="QT359" s="28"/>
      <c r="QU359" s="28"/>
      <c r="QV359" s="28"/>
      <c r="QW359" s="28"/>
      <c r="QX359" s="28"/>
      <c r="QY359" s="28"/>
      <c r="QZ359" s="28"/>
      <c r="RA359" s="28"/>
      <c r="RB359" s="28"/>
      <c r="RC359" s="28"/>
      <c r="RD359" s="28"/>
      <c r="RE359" s="28"/>
      <c r="RF359" s="28"/>
      <c r="RG359" s="28"/>
      <c r="RH359" s="28"/>
      <c r="RI359" s="28"/>
      <c r="RJ359" s="28"/>
      <c r="RK359" s="28"/>
      <c r="RL359" s="28"/>
      <c r="RM359" s="28"/>
      <c r="RN359" s="28"/>
      <c r="RO359" s="28"/>
      <c r="RP359" s="28"/>
      <c r="RQ359" s="28"/>
      <c r="RR359" s="28"/>
      <c r="RS359" s="28"/>
      <c r="RT359" s="28"/>
      <c r="RU359" s="28"/>
      <c r="RV359" s="28"/>
      <c r="RW359" s="28"/>
      <c r="RX359" s="28"/>
      <c r="RY359" s="28"/>
      <c r="RZ359" s="28"/>
      <c r="SA359" s="28"/>
      <c r="SB359" s="28"/>
      <c r="SC359" s="28"/>
      <c r="SD359" s="28"/>
      <c r="SE359" s="28"/>
      <c r="SF359" s="28"/>
      <c r="SG359" s="28"/>
      <c r="SH359" s="28"/>
      <c r="SI359" s="28"/>
      <c r="SJ359" s="28"/>
      <c r="SK359" s="28"/>
      <c r="SL359" s="28"/>
      <c r="SM359" s="28"/>
      <c r="SN359" s="28"/>
      <c r="SO359" s="28"/>
      <c r="SP359" s="28"/>
      <c r="SQ359" s="28"/>
      <c r="SR359" s="28"/>
      <c r="SS359" s="28"/>
      <c r="ST359" s="28"/>
      <c r="SU359" s="28"/>
      <c r="SV359" s="28"/>
      <c r="SW359" s="28"/>
      <c r="SX359" s="28"/>
      <c r="SY359" s="28"/>
      <c r="SZ359" s="28"/>
      <c r="TA359" s="28"/>
      <c r="TB359" s="28"/>
      <c r="TC359" s="28"/>
      <c r="TD359" s="28"/>
      <c r="TE359" s="28"/>
      <c r="TF359" s="28"/>
      <c r="TG359" s="28"/>
      <c r="TH359" s="28"/>
      <c r="TI359" s="28"/>
      <c r="TJ359" s="28"/>
      <c r="TK359" s="28"/>
      <c r="TL359" s="28"/>
      <c r="TM359" s="28"/>
      <c r="TN359" s="28"/>
      <c r="TO359" s="28"/>
      <c r="TP359" s="28"/>
      <c r="TQ359" s="28"/>
      <c r="TR359" s="28"/>
      <c r="TS359" s="28"/>
      <c r="TT359" s="28"/>
      <c r="TU359" s="28"/>
      <c r="TV359" s="28"/>
      <c r="TW359" s="28"/>
      <c r="TX359" s="28"/>
      <c r="TY359" s="28"/>
      <c r="TZ359" s="28"/>
      <c r="UA359" s="28"/>
      <c r="UB359" s="28"/>
      <c r="UC359" s="28"/>
      <c r="UD359" s="28"/>
      <c r="UE359" s="28"/>
      <c r="UF359" s="28"/>
      <c r="UG359" s="28"/>
      <c r="UH359" s="28"/>
      <c r="UI359" s="28"/>
      <c r="UJ359" s="28"/>
      <c r="UK359" s="28"/>
      <c r="UL359" s="28"/>
      <c r="UM359" s="28"/>
      <c r="UN359" s="28"/>
      <c r="UO359" s="28"/>
      <c r="UP359" s="28"/>
      <c r="UQ359" s="28"/>
      <c r="UR359" s="28"/>
      <c r="US359" s="28"/>
      <c r="UT359" s="28"/>
      <c r="UU359" s="28"/>
      <c r="UV359" s="28"/>
      <c r="UW359" s="28"/>
      <c r="UX359" s="28"/>
      <c r="UY359" s="28"/>
      <c r="UZ359" s="28"/>
      <c r="VA359" s="28"/>
      <c r="VB359" s="28"/>
      <c r="VC359" s="28"/>
      <c r="VD359" s="28"/>
      <c r="VE359" s="28"/>
      <c r="VF359" s="28"/>
      <c r="VG359" s="28"/>
      <c r="VH359" s="28"/>
      <c r="VI359" s="28"/>
      <c r="VJ359" s="28"/>
      <c r="VK359" s="28"/>
      <c r="VL359" s="28"/>
      <c r="VM359" s="28"/>
      <c r="VN359" s="28"/>
      <c r="VO359" s="28"/>
      <c r="VP359" s="28"/>
      <c r="VQ359" s="28"/>
      <c r="VR359" s="28"/>
      <c r="VS359" s="28"/>
      <c r="VT359" s="28"/>
      <c r="VU359" s="28"/>
      <c r="VV359" s="28"/>
      <c r="VW359" s="28"/>
      <c r="VX359" s="28"/>
      <c r="VY359" s="28"/>
      <c r="VZ359" s="28"/>
      <c r="WA359" s="28"/>
      <c r="WB359" s="28"/>
      <c r="WC359" s="28"/>
      <c r="WD359" s="28"/>
      <c r="WE359" s="28"/>
      <c r="WF359" s="28"/>
      <c r="WG359" s="28"/>
      <c r="WH359" s="28"/>
      <c r="WI359" s="28"/>
      <c r="WJ359" s="28"/>
      <c r="WK359" s="28"/>
      <c r="WL359" s="28"/>
      <c r="WM359" s="28"/>
      <c r="WN359" s="28"/>
      <c r="WO359" s="28"/>
      <c r="WP359" s="28"/>
      <c r="WQ359" s="28"/>
      <c r="WR359" s="28"/>
      <c r="WS359" s="28"/>
      <c r="WT359" s="28"/>
      <c r="WU359" s="28"/>
      <c r="WV359" s="28"/>
      <c r="WW359" s="28"/>
      <c r="WX359" s="28"/>
      <c r="WY359" s="28"/>
      <c r="WZ359" s="28"/>
      <c r="XA359" s="28"/>
      <c r="XB359" s="28"/>
      <c r="XC359" s="28"/>
      <c r="XD359" s="28"/>
      <c r="XE359" s="28"/>
      <c r="XF359" s="28"/>
      <c r="XG359" s="28"/>
      <c r="XH359" s="28"/>
      <c r="XI359" s="28"/>
      <c r="XJ359" s="28"/>
      <c r="XK359" s="28"/>
      <c r="XL359" s="28"/>
      <c r="XM359" s="28"/>
      <c r="XN359" s="28"/>
      <c r="XO359" s="28"/>
      <c r="XP359" s="28"/>
      <c r="XQ359" s="28"/>
      <c r="XR359" s="28"/>
      <c r="XS359" s="28"/>
      <c r="XT359" s="28"/>
      <c r="XU359" s="28"/>
      <c r="XV359" s="28"/>
      <c r="XW359" s="28"/>
      <c r="XX359" s="28"/>
      <c r="XY359" s="28"/>
      <c r="XZ359" s="28"/>
      <c r="YA359" s="28"/>
      <c r="YB359" s="28"/>
      <c r="YC359" s="28"/>
      <c r="YD359" s="28"/>
      <c r="YE359" s="28"/>
      <c r="YF359" s="28"/>
      <c r="YG359" s="28"/>
      <c r="YH359" s="28"/>
      <c r="YI359" s="28"/>
      <c r="YJ359" s="28"/>
      <c r="YK359" s="28"/>
      <c r="YL359" s="28"/>
      <c r="YM359" s="28"/>
      <c r="YN359" s="28"/>
      <c r="YO359" s="28"/>
      <c r="YP359" s="28"/>
      <c r="YQ359" s="28"/>
      <c r="YR359" s="28"/>
      <c r="YS359" s="28"/>
      <c r="YT359" s="28"/>
      <c r="YU359" s="28"/>
      <c r="YV359" s="28"/>
      <c r="YW359" s="28"/>
      <c r="YX359" s="28"/>
      <c r="YY359" s="28"/>
      <c r="YZ359" s="28"/>
      <c r="ZA359" s="28"/>
      <c r="ZB359" s="28"/>
      <c r="ZC359" s="28"/>
      <c r="ZD359" s="28"/>
      <c r="ZE359" s="28"/>
      <c r="ZF359" s="28"/>
      <c r="ZG359" s="28"/>
      <c r="ZH359" s="28"/>
      <c r="ZI359" s="28"/>
      <c r="ZJ359" s="28"/>
      <c r="ZK359" s="28"/>
      <c r="ZL359" s="28"/>
      <c r="ZM359" s="28"/>
      <c r="ZN359" s="28"/>
      <c r="ZO359" s="28"/>
      <c r="ZP359" s="28"/>
      <c r="ZQ359" s="28"/>
      <c r="ZR359" s="28"/>
      <c r="ZS359" s="28"/>
      <c r="ZT359" s="28"/>
      <c r="ZU359" s="28"/>
      <c r="ZV359" s="28"/>
      <c r="ZW359" s="28"/>
      <c r="ZX359" s="28"/>
      <c r="ZY359" s="28"/>
      <c r="ZZ359" s="28"/>
      <c r="AAA359" s="28"/>
      <c r="AAB359" s="28"/>
      <c r="AAC359" s="28"/>
      <c r="AAD359" s="28"/>
      <c r="AAE359" s="28"/>
      <c r="AAF359" s="28"/>
      <c r="AAG359" s="28"/>
      <c r="AAH359" s="28"/>
      <c r="AAI359" s="28"/>
      <c r="AAJ359" s="28"/>
      <c r="AAK359" s="28"/>
      <c r="AAL359" s="28"/>
      <c r="AAM359" s="28"/>
      <c r="AAN359" s="28"/>
      <c r="AAO359" s="28"/>
      <c r="AAP359" s="28"/>
      <c r="AAQ359" s="28"/>
      <c r="AAR359" s="28"/>
      <c r="AAS359" s="28"/>
      <c r="AAT359" s="28"/>
      <c r="AAU359" s="28"/>
      <c r="AAV359" s="28"/>
      <c r="AAW359" s="28"/>
      <c r="AAX359" s="28"/>
      <c r="AAY359" s="28"/>
      <c r="AAZ359" s="28"/>
      <c r="ABA359" s="28"/>
      <c r="ABB359" s="28"/>
      <c r="ABC359" s="28"/>
      <c r="ABD359" s="28"/>
      <c r="ABE359" s="28"/>
      <c r="ABF359" s="28"/>
      <c r="ABG359" s="28"/>
      <c r="ABH359" s="28"/>
      <c r="ABI359" s="28"/>
      <c r="ABJ359" s="28"/>
      <c r="ABK359" s="28"/>
      <c r="ABL359" s="28"/>
      <c r="ABM359" s="28"/>
      <c r="ABN359" s="28"/>
      <c r="ABO359" s="28"/>
      <c r="ABP359" s="28"/>
      <c r="ABQ359" s="28"/>
      <c r="ABR359" s="28"/>
      <c r="ABS359" s="28"/>
      <c r="ABT359" s="28"/>
      <c r="ABU359" s="28"/>
      <c r="ABV359" s="28"/>
      <c r="ABW359" s="28"/>
      <c r="ABX359" s="28"/>
      <c r="ABY359" s="28"/>
      <c r="ABZ359" s="28"/>
      <c r="ACA359" s="28"/>
      <c r="ACB359" s="28"/>
      <c r="ACC359" s="28"/>
      <c r="ACD359" s="28"/>
      <c r="ACE359" s="28"/>
      <c r="ACF359" s="28"/>
      <c r="ACG359" s="28"/>
      <c r="ACH359" s="28"/>
      <c r="ACI359" s="28"/>
      <c r="ACJ359" s="28"/>
      <c r="ACK359" s="28"/>
      <c r="ACL359" s="28"/>
      <c r="ACM359" s="28"/>
      <c r="ACN359" s="28"/>
      <c r="ACO359" s="28"/>
      <c r="ACP359" s="28"/>
      <c r="ACQ359" s="28"/>
      <c r="ACR359" s="28"/>
      <c r="ACS359" s="28"/>
      <c r="ACT359" s="28"/>
      <c r="ACU359" s="28"/>
      <c r="ACV359" s="28"/>
      <c r="ACW359" s="28"/>
      <c r="ACX359" s="28"/>
      <c r="ACY359" s="28"/>
      <c r="ACZ359" s="28"/>
      <c r="ADA359" s="28"/>
      <c r="ADB359" s="28"/>
      <c r="ADC359" s="28"/>
      <c r="ADD359" s="28"/>
      <c r="ADE359" s="28"/>
      <c r="ADF359" s="28"/>
      <c r="ADG359" s="28"/>
      <c r="ADH359" s="28"/>
      <c r="ADI359" s="28"/>
      <c r="ADJ359" s="28"/>
      <c r="ADK359" s="28"/>
      <c r="ADL359" s="28"/>
      <c r="ADM359" s="28"/>
      <c r="ADN359" s="28"/>
      <c r="ADO359" s="28"/>
      <c r="ADP359" s="28"/>
      <c r="ADQ359" s="28"/>
      <c r="ADR359" s="28"/>
      <c r="ADS359" s="28"/>
      <c r="ADT359" s="28"/>
      <c r="ADU359" s="28"/>
      <c r="ADV359" s="28"/>
      <c r="ADW359" s="28"/>
      <c r="ADX359" s="28"/>
      <c r="ADY359" s="28"/>
      <c r="ADZ359" s="28"/>
      <c r="AEA359" s="28"/>
      <c r="AEB359" s="28"/>
      <c r="AEC359" s="28"/>
      <c r="AED359" s="28"/>
      <c r="AEE359" s="28"/>
      <c r="AEF359" s="28"/>
      <c r="AEG359" s="28"/>
      <c r="AEH359" s="28"/>
      <c r="AEI359" s="28"/>
      <c r="AEJ359" s="28"/>
      <c r="AEK359" s="28"/>
      <c r="AEL359" s="28"/>
      <c r="AEM359" s="28"/>
      <c r="AEN359" s="28"/>
      <c r="AEO359" s="28"/>
      <c r="AEP359" s="28"/>
      <c r="AEQ359" s="28"/>
      <c r="AER359" s="28"/>
      <c r="AES359" s="28"/>
      <c r="AET359" s="28"/>
      <c r="AEU359" s="28"/>
      <c r="AEV359" s="28"/>
      <c r="AEW359" s="28"/>
      <c r="AEX359" s="28"/>
      <c r="AEY359" s="28"/>
      <c r="AEZ359" s="28"/>
      <c r="AFA359" s="28"/>
      <c r="AFB359" s="28"/>
      <c r="AFC359" s="28"/>
      <c r="AFD359" s="28"/>
      <c r="AFE359" s="28"/>
      <c r="AFF359" s="28"/>
      <c r="AFG359" s="28"/>
      <c r="AFH359" s="28"/>
      <c r="AFI359" s="28"/>
      <c r="AFJ359" s="28"/>
      <c r="AFK359" s="28"/>
      <c r="AFL359" s="28"/>
      <c r="AFM359" s="28"/>
      <c r="AFN359" s="28"/>
      <c r="AFO359" s="28"/>
    </row>
    <row r="360" spans="1:847" s="6" customFormat="1" ht="31.05" customHeight="1">
      <c r="A360" s="457"/>
      <c r="B360" s="44"/>
      <c r="C360" s="472"/>
      <c r="D360" s="44"/>
      <c r="E360" s="44"/>
      <c r="F360" s="44"/>
      <c r="G360" s="44"/>
      <c r="H360" s="44"/>
      <c r="I360" s="44"/>
      <c r="J360" s="44"/>
      <c r="K360" s="476"/>
      <c r="L360" s="428"/>
      <c r="M360" s="337"/>
      <c r="N360" s="256"/>
      <c r="O360" s="256"/>
      <c r="P360" s="257"/>
      <c r="Q360" s="256"/>
      <c r="R360" s="256"/>
      <c r="S360" s="256"/>
      <c r="T360" s="256"/>
      <c r="U360" s="256"/>
      <c r="V360" s="256"/>
      <c r="W360" s="256"/>
      <c r="X360" s="256"/>
      <c r="Y360" s="256"/>
      <c r="Z360" s="256"/>
      <c r="AA360" s="256"/>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c r="DJ360" s="28"/>
      <c r="DK360" s="28"/>
      <c r="DL360" s="28"/>
      <c r="DM360" s="28"/>
      <c r="DN360" s="28"/>
      <c r="DO360" s="28"/>
      <c r="DP360" s="28"/>
      <c r="DQ360" s="28"/>
      <c r="DR360" s="28"/>
      <c r="DS360" s="28"/>
      <c r="DT360" s="28"/>
      <c r="DU360" s="28"/>
      <c r="DV360" s="28"/>
      <c r="DW360" s="28"/>
      <c r="DX360" s="28"/>
      <c r="DY360" s="28"/>
      <c r="DZ360" s="28"/>
      <c r="EA360" s="28"/>
      <c r="EB360" s="28"/>
      <c r="EC360" s="28"/>
      <c r="ED360" s="28"/>
      <c r="EE360" s="28"/>
      <c r="EF360" s="28"/>
      <c r="EG360" s="28"/>
      <c r="EH360" s="28"/>
      <c r="EI360" s="28"/>
      <c r="EJ360" s="28"/>
      <c r="EK360" s="28"/>
      <c r="EL360" s="28"/>
      <c r="EM360" s="28"/>
      <c r="EN360" s="28"/>
      <c r="EO360" s="28"/>
      <c r="EP360" s="28"/>
      <c r="EQ360" s="28"/>
      <c r="ER360" s="28"/>
      <c r="ES360" s="28"/>
      <c r="ET360" s="28"/>
      <c r="EU360" s="28"/>
      <c r="EV360" s="28"/>
      <c r="EW360" s="28"/>
      <c r="EX360" s="28"/>
      <c r="EY360" s="28"/>
      <c r="EZ360" s="28"/>
      <c r="FA360" s="28"/>
      <c r="FB360" s="28"/>
      <c r="FC360" s="28"/>
      <c r="FD360" s="28"/>
      <c r="FE360" s="28"/>
      <c r="FF360" s="28"/>
      <c r="FG360" s="28"/>
      <c r="FH360" s="28"/>
      <c r="FI360" s="28"/>
      <c r="FJ360" s="28"/>
      <c r="FK360" s="28"/>
      <c r="FL360" s="28"/>
      <c r="FM360" s="28"/>
      <c r="FN360" s="28"/>
      <c r="FO360" s="28"/>
      <c r="FP360" s="28"/>
      <c r="FQ360" s="28"/>
      <c r="FR360" s="28"/>
      <c r="FS360" s="28"/>
      <c r="FT360" s="28"/>
      <c r="FU360" s="28"/>
      <c r="FV360" s="28"/>
      <c r="FW360" s="28"/>
      <c r="FX360" s="28"/>
      <c r="FY360" s="28"/>
      <c r="FZ360" s="28"/>
      <c r="GA360" s="28"/>
      <c r="GB360" s="28"/>
      <c r="GC360" s="28"/>
      <c r="GD360" s="28"/>
      <c r="GE360" s="28"/>
      <c r="GF360" s="28"/>
      <c r="GG360" s="28"/>
      <c r="GH360" s="28"/>
      <c r="GI360" s="28"/>
      <c r="GJ360" s="28"/>
      <c r="GK360" s="28"/>
      <c r="GL360" s="28"/>
      <c r="GM360" s="28"/>
      <c r="GN360" s="28"/>
      <c r="GO360" s="28"/>
      <c r="GP360" s="28"/>
      <c r="GQ360" s="28"/>
      <c r="GR360" s="28"/>
      <c r="GS360" s="28"/>
      <c r="GT360" s="28"/>
      <c r="GU360" s="28"/>
      <c r="GV360" s="28"/>
      <c r="GW360" s="28"/>
      <c r="GX360" s="28"/>
      <c r="GY360" s="28"/>
      <c r="GZ360" s="28"/>
      <c r="HA360" s="28"/>
      <c r="HB360" s="28"/>
      <c r="HC360" s="28"/>
      <c r="HD360" s="28"/>
      <c r="HE360" s="28"/>
      <c r="HF360" s="28"/>
      <c r="HG360" s="28"/>
      <c r="HH360" s="28"/>
      <c r="HI360" s="28"/>
      <c r="HJ360" s="28"/>
      <c r="HK360" s="28"/>
      <c r="HL360" s="28"/>
      <c r="HM360" s="28"/>
      <c r="HN360" s="28"/>
      <c r="HO360" s="28"/>
      <c r="HP360" s="28"/>
      <c r="HQ360" s="28"/>
      <c r="HR360" s="28"/>
      <c r="HS360" s="28"/>
      <c r="HT360" s="28"/>
      <c r="HU360" s="28"/>
      <c r="HV360" s="28"/>
      <c r="HW360" s="28"/>
      <c r="HX360" s="28"/>
      <c r="HY360" s="28"/>
      <c r="HZ360" s="28"/>
      <c r="IA360" s="28"/>
      <c r="IB360" s="28"/>
      <c r="IC360" s="28"/>
      <c r="ID360" s="28"/>
      <c r="IE360" s="28"/>
      <c r="IF360" s="28"/>
      <c r="IG360" s="28"/>
      <c r="IH360" s="28"/>
      <c r="II360" s="28"/>
      <c r="IJ360" s="28"/>
      <c r="IK360" s="28"/>
      <c r="IL360" s="28"/>
      <c r="IM360" s="28"/>
      <c r="IN360" s="28"/>
      <c r="IO360" s="28"/>
      <c r="IP360" s="28"/>
      <c r="IQ360" s="28"/>
      <c r="IR360" s="28"/>
      <c r="IS360" s="28"/>
      <c r="IT360" s="28"/>
      <c r="IU360" s="28"/>
      <c r="IV360" s="28"/>
      <c r="IW360" s="28"/>
      <c r="IX360" s="28"/>
      <c r="IY360" s="28"/>
      <c r="IZ360" s="28"/>
      <c r="JA360" s="28"/>
      <c r="JB360" s="28"/>
      <c r="JC360" s="28"/>
      <c r="JD360" s="28"/>
      <c r="JE360" s="28"/>
      <c r="JF360" s="28"/>
      <c r="JG360" s="28"/>
      <c r="JH360" s="28"/>
      <c r="JI360" s="28"/>
      <c r="JJ360" s="28"/>
      <c r="JK360" s="28"/>
      <c r="JL360" s="28"/>
      <c r="JM360" s="28"/>
      <c r="JN360" s="28"/>
      <c r="JO360" s="28"/>
      <c r="JP360" s="28"/>
      <c r="JQ360" s="28"/>
      <c r="JR360" s="28"/>
      <c r="JS360" s="28"/>
      <c r="JT360" s="28"/>
      <c r="JU360" s="28"/>
      <c r="JV360" s="28"/>
      <c r="JW360" s="28"/>
      <c r="JX360" s="28"/>
      <c r="JY360" s="28"/>
      <c r="JZ360" s="28"/>
      <c r="KA360" s="28"/>
      <c r="KB360" s="28"/>
      <c r="KC360" s="28"/>
      <c r="KD360" s="28"/>
      <c r="KE360" s="28"/>
      <c r="KF360" s="28"/>
      <c r="KG360" s="28"/>
      <c r="KH360" s="28"/>
      <c r="KI360" s="28"/>
      <c r="KJ360" s="28"/>
      <c r="KK360" s="28"/>
      <c r="KL360" s="28"/>
      <c r="KM360" s="28"/>
      <c r="KN360" s="28"/>
      <c r="KO360" s="28"/>
      <c r="KP360" s="28"/>
      <c r="KQ360" s="28"/>
      <c r="KR360" s="28"/>
      <c r="KS360" s="28"/>
      <c r="KT360" s="28"/>
      <c r="KU360" s="28"/>
      <c r="KV360" s="28"/>
      <c r="KW360" s="28"/>
      <c r="KX360" s="28"/>
      <c r="KY360" s="28"/>
      <c r="KZ360" s="28"/>
      <c r="LA360" s="28"/>
      <c r="LB360" s="28"/>
      <c r="LC360" s="28"/>
      <c r="LD360" s="28"/>
      <c r="LE360" s="28"/>
      <c r="LF360" s="28"/>
      <c r="LG360" s="28"/>
      <c r="LH360" s="28"/>
      <c r="LI360" s="28"/>
      <c r="LJ360" s="28"/>
      <c r="LK360" s="28"/>
      <c r="LL360" s="28"/>
      <c r="LM360" s="28"/>
      <c r="LN360" s="28"/>
      <c r="LO360" s="28"/>
      <c r="LP360" s="28"/>
      <c r="LQ360" s="28"/>
      <c r="LR360" s="28"/>
      <c r="LS360" s="28"/>
      <c r="LT360" s="28"/>
      <c r="LU360" s="28"/>
      <c r="LV360" s="28"/>
      <c r="LW360" s="28"/>
      <c r="LX360" s="28"/>
      <c r="LY360" s="28"/>
      <c r="LZ360" s="28"/>
      <c r="MA360" s="28"/>
      <c r="MB360" s="28"/>
      <c r="MC360" s="28"/>
      <c r="MD360" s="28"/>
      <c r="ME360" s="28"/>
      <c r="MF360" s="28"/>
      <c r="MG360" s="28"/>
      <c r="MH360" s="28"/>
      <c r="MI360" s="28"/>
      <c r="MJ360" s="28"/>
      <c r="MK360" s="28"/>
      <c r="ML360" s="28"/>
      <c r="MM360" s="28"/>
      <c r="MN360" s="28"/>
      <c r="MO360" s="28"/>
      <c r="MP360" s="28"/>
      <c r="MQ360" s="28"/>
      <c r="MR360" s="28"/>
      <c r="MS360" s="28"/>
      <c r="MT360" s="28"/>
      <c r="MU360" s="28"/>
      <c r="MV360" s="28"/>
      <c r="MW360" s="28"/>
      <c r="MX360" s="28"/>
      <c r="MY360" s="28"/>
      <c r="MZ360" s="28"/>
      <c r="NA360" s="28"/>
      <c r="NB360" s="28"/>
      <c r="NC360" s="28"/>
      <c r="ND360" s="28"/>
      <c r="NE360" s="28"/>
      <c r="NF360" s="28"/>
      <c r="NG360" s="28"/>
      <c r="NH360" s="28"/>
      <c r="NI360" s="28"/>
      <c r="NJ360" s="28"/>
      <c r="NK360" s="28"/>
      <c r="NL360" s="28"/>
      <c r="NM360" s="28"/>
      <c r="NN360" s="28"/>
      <c r="NO360" s="28"/>
      <c r="NP360" s="28"/>
      <c r="NQ360" s="28"/>
      <c r="NR360" s="28"/>
      <c r="NS360" s="28"/>
      <c r="NT360" s="28"/>
      <c r="NU360" s="28"/>
      <c r="NV360" s="28"/>
      <c r="NW360" s="28"/>
      <c r="NX360" s="28"/>
      <c r="NY360" s="28"/>
      <c r="NZ360" s="28"/>
      <c r="OA360" s="28"/>
      <c r="OB360" s="28"/>
      <c r="OC360" s="28"/>
      <c r="OD360" s="28"/>
      <c r="OE360" s="28"/>
      <c r="OF360" s="28"/>
      <c r="OG360" s="28"/>
      <c r="OH360" s="28"/>
      <c r="OI360" s="28"/>
      <c r="OJ360" s="28"/>
      <c r="OK360" s="28"/>
      <c r="OL360" s="28"/>
      <c r="OM360" s="28"/>
      <c r="ON360" s="28"/>
      <c r="OO360" s="28"/>
      <c r="OP360" s="28"/>
      <c r="OQ360" s="28"/>
      <c r="OR360" s="28"/>
      <c r="OS360" s="28"/>
      <c r="OT360" s="28"/>
      <c r="OU360" s="28"/>
      <c r="OV360" s="28"/>
      <c r="OW360" s="28"/>
      <c r="OX360" s="28"/>
      <c r="OY360" s="28"/>
      <c r="OZ360" s="28"/>
      <c r="PA360" s="28"/>
      <c r="PB360" s="28"/>
      <c r="PC360" s="28"/>
      <c r="PD360" s="28"/>
      <c r="PE360" s="28"/>
      <c r="PF360" s="28"/>
      <c r="PG360" s="28"/>
      <c r="PH360" s="28"/>
      <c r="PI360" s="28"/>
      <c r="PJ360" s="28"/>
      <c r="PK360" s="28"/>
      <c r="PL360" s="28"/>
      <c r="PM360" s="28"/>
      <c r="PN360" s="28"/>
      <c r="PO360" s="28"/>
      <c r="PP360" s="28"/>
      <c r="PQ360" s="28"/>
      <c r="PR360" s="28"/>
      <c r="PS360" s="28"/>
      <c r="PT360" s="28"/>
      <c r="PU360" s="28"/>
      <c r="PV360" s="28"/>
      <c r="PW360" s="28"/>
      <c r="PX360" s="28"/>
      <c r="PY360" s="28"/>
      <c r="PZ360" s="28"/>
      <c r="QA360" s="28"/>
      <c r="QB360" s="28"/>
      <c r="QC360" s="28"/>
      <c r="QD360" s="28"/>
      <c r="QE360" s="28"/>
      <c r="QF360" s="28"/>
      <c r="QG360" s="28"/>
      <c r="QH360" s="28"/>
      <c r="QI360" s="28"/>
      <c r="QJ360" s="28"/>
      <c r="QK360" s="28"/>
      <c r="QL360" s="28"/>
      <c r="QM360" s="28"/>
      <c r="QN360" s="28"/>
      <c r="QO360" s="28"/>
      <c r="QP360" s="28"/>
      <c r="QQ360" s="28"/>
      <c r="QR360" s="28"/>
      <c r="QS360" s="28"/>
      <c r="QT360" s="28"/>
      <c r="QU360" s="28"/>
      <c r="QV360" s="28"/>
      <c r="QW360" s="28"/>
      <c r="QX360" s="28"/>
      <c r="QY360" s="28"/>
      <c r="QZ360" s="28"/>
      <c r="RA360" s="28"/>
      <c r="RB360" s="28"/>
      <c r="RC360" s="28"/>
      <c r="RD360" s="28"/>
      <c r="RE360" s="28"/>
      <c r="RF360" s="28"/>
      <c r="RG360" s="28"/>
      <c r="RH360" s="28"/>
      <c r="RI360" s="28"/>
      <c r="RJ360" s="28"/>
      <c r="RK360" s="28"/>
      <c r="RL360" s="28"/>
      <c r="RM360" s="28"/>
      <c r="RN360" s="28"/>
      <c r="RO360" s="28"/>
      <c r="RP360" s="28"/>
      <c r="RQ360" s="28"/>
      <c r="RR360" s="28"/>
      <c r="RS360" s="28"/>
      <c r="RT360" s="28"/>
      <c r="RU360" s="28"/>
      <c r="RV360" s="28"/>
      <c r="RW360" s="28"/>
      <c r="RX360" s="28"/>
      <c r="RY360" s="28"/>
      <c r="RZ360" s="28"/>
      <c r="SA360" s="28"/>
      <c r="SB360" s="28"/>
      <c r="SC360" s="28"/>
      <c r="SD360" s="28"/>
      <c r="SE360" s="28"/>
      <c r="SF360" s="28"/>
      <c r="SG360" s="28"/>
      <c r="SH360" s="28"/>
      <c r="SI360" s="28"/>
      <c r="SJ360" s="28"/>
      <c r="SK360" s="28"/>
      <c r="SL360" s="28"/>
      <c r="SM360" s="28"/>
      <c r="SN360" s="28"/>
      <c r="SO360" s="28"/>
      <c r="SP360" s="28"/>
      <c r="SQ360" s="28"/>
      <c r="SR360" s="28"/>
      <c r="SS360" s="28"/>
      <c r="ST360" s="28"/>
      <c r="SU360" s="28"/>
      <c r="SV360" s="28"/>
      <c r="SW360" s="28"/>
      <c r="SX360" s="28"/>
      <c r="SY360" s="28"/>
      <c r="SZ360" s="28"/>
      <c r="TA360" s="28"/>
      <c r="TB360" s="28"/>
      <c r="TC360" s="28"/>
      <c r="TD360" s="28"/>
      <c r="TE360" s="28"/>
      <c r="TF360" s="28"/>
      <c r="TG360" s="28"/>
      <c r="TH360" s="28"/>
      <c r="TI360" s="28"/>
      <c r="TJ360" s="28"/>
      <c r="TK360" s="28"/>
      <c r="TL360" s="28"/>
      <c r="TM360" s="28"/>
      <c r="TN360" s="28"/>
      <c r="TO360" s="28"/>
      <c r="TP360" s="28"/>
      <c r="TQ360" s="28"/>
      <c r="TR360" s="28"/>
      <c r="TS360" s="28"/>
      <c r="TT360" s="28"/>
      <c r="TU360" s="28"/>
      <c r="TV360" s="28"/>
      <c r="TW360" s="28"/>
      <c r="TX360" s="28"/>
      <c r="TY360" s="28"/>
      <c r="TZ360" s="28"/>
      <c r="UA360" s="28"/>
      <c r="UB360" s="28"/>
      <c r="UC360" s="28"/>
      <c r="UD360" s="28"/>
      <c r="UE360" s="28"/>
      <c r="UF360" s="28"/>
      <c r="UG360" s="28"/>
      <c r="UH360" s="28"/>
      <c r="UI360" s="28"/>
      <c r="UJ360" s="28"/>
      <c r="UK360" s="28"/>
      <c r="UL360" s="28"/>
      <c r="UM360" s="28"/>
      <c r="UN360" s="28"/>
      <c r="UO360" s="28"/>
      <c r="UP360" s="28"/>
      <c r="UQ360" s="28"/>
      <c r="UR360" s="28"/>
      <c r="US360" s="28"/>
      <c r="UT360" s="28"/>
      <c r="UU360" s="28"/>
      <c r="UV360" s="28"/>
      <c r="UW360" s="28"/>
      <c r="UX360" s="28"/>
      <c r="UY360" s="28"/>
      <c r="UZ360" s="28"/>
      <c r="VA360" s="28"/>
      <c r="VB360" s="28"/>
      <c r="VC360" s="28"/>
      <c r="VD360" s="28"/>
      <c r="VE360" s="28"/>
      <c r="VF360" s="28"/>
      <c r="VG360" s="28"/>
      <c r="VH360" s="28"/>
      <c r="VI360" s="28"/>
      <c r="VJ360" s="28"/>
      <c r="VK360" s="28"/>
      <c r="VL360" s="28"/>
      <c r="VM360" s="28"/>
      <c r="VN360" s="28"/>
      <c r="VO360" s="28"/>
      <c r="VP360" s="28"/>
      <c r="VQ360" s="28"/>
      <c r="VR360" s="28"/>
      <c r="VS360" s="28"/>
      <c r="VT360" s="28"/>
      <c r="VU360" s="28"/>
      <c r="VV360" s="28"/>
      <c r="VW360" s="28"/>
      <c r="VX360" s="28"/>
      <c r="VY360" s="28"/>
      <c r="VZ360" s="28"/>
      <c r="WA360" s="28"/>
      <c r="WB360" s="28"/>
      <c r="WC360" s="28"/>
      <c r="WD360" s="28"/>
      <c r="WE360" s="28"/>
      <c r="WF360" s="28"/>
      <c r="WG360" s="28"/>
      <c r="WH360" s="28"/>
      <c r="WI360" s="28"/>
      <c r="WJ360" s="28"/>
      <c r="WK360" s="28"/>
      <c r="WL360" s="28"/>
      <c r="WM360" s="28"/>
      <c r="WN360" s="28"/>
      <c r="WO360" s="28"/>
      <c r="WP360" s="28"/>
      <c r="WQ360" s="28"/>
      <c r="WR360" s="28"/>
      <c r="WS360" s="28"/>
      <c r="WT360" s="28"/>
      <c r="WU360" s="28"/>
      <c r="WV360" s="28"/>
      <c r="WW360" s="28"/>
      <c r="WX360" s="28"/>
      <c r="WY360" s="28"/>
      <c r="WZ360" s="28"/>
      <c r="XA360" s="28"/>
      <c r="XB360" s="28"/>
      <c r="XC360" s="28"/>
      <c r="XD360" s="28"/>
      <c r="XE360" s="28"/>
      <c r="XF360" s="28"/>
      <c r="XG360" s="28"/>
      <c r="XH360" s="28"/>
      <c r="XI360" s="28"/>
      <c r="XJ360" s="28"/>
      <c r="XK360" s="28"/>
      <c r="XL360" s="28"/>
      <c r="XM360" s="28"/>
      <c r="XN360" s="28"/>
      <c r="XO360" s="28"/>
      <c r="XP360" s="28"/>
      <c r="XQ360" s="28"/>
      <c r="XR360" s="28"/>
      <c r="XS360" s="28"/>
      <c r="XT360" s="28"/>
      <c r="XU360" s="28"/>
      <c r="XV360" s="28"/>
      <c r="XW360" s="28"/>
      <c r="XX360" s="28"/>
      <c r="XY360" s="28"/>
      <c r="XZ360" s="28"/>
      <c r="YA360" s="28"/>
      <c r="YB360" s="28"/>
      <c r="YC360" s="28"/>
      <c r="YD360" s="28"/>
      <c r="YE360" s="28"/>
      <c r="YF360" s="28"/>
      <c r="YG360" s="28"/>
      <c r="YH360" s="28"/>
      <c r="YI360" s="28"/>
      <c r="YJ360" s="28"/>
      <c r="YK360" s="28"/>
      <c r="YL360" s="28"/>
      <c r="YM360" s="28"/>
      <c r="YN360" s="28"/>
      <c r="YO360" s="28"/>
      <c r="YP360" s="28"/>
      <c r="YQ360" s="28"/>
      <c r="YR360" s="28"/>
      <c r="YS360" s="28"/>
      <c r="YT360" s="28"/>
      <c r="YU360" s="28"/>
      <c r="YV360" s="28"/>
      <c r="YW360" s="28"/>
      <c r="YX360" s="28"/>
      <c r="YY360" s="28"/>
      <c r="YZ360" s="28"/>
      <c r="ZA360" s="28"/>
      <c r="ZB360" s="28"/>
      <c r="ZC360" s="28"/>
      <c r="ZD360" s="28"/>
      <c r="ZE360" s="28"/>
      <c r="ZF360" s="28"/>
      <c r="ZG360" s="28"/>
      <c r="ZH360" s="28"/>
      <c r="ZI360" s="28"/>
      <c r="ZJ360" s="28"/>
      <c r="ZK360" s="28"/>
      <c r="ZL360" s="28"/>
      <c r="ZM360" s="28"/>
      <c r="ZN360" s="28"/>
      <c r="ZO360" s="28"/>
      <c r="ZP360" s="28"/>
      <c r="ZQ360" s="28"/>
      <c r="ZR360" s="28"/>
      <c r="ZS360" s="28"/>
      <c r="ZT360" s="28"/>
      <c r="ZU360" s="28"/>
      <c r="ZV360" s="28"/>
      <c r="ZW360" s="28"/>
      <c r="ZX360" s="28"/>
      <c r="ZY360" s="28"/>
      <c r="ZZ360" s="28"/>
      <c r="AAA360" s="28"/>
      <c r="AAB360" s="28"/>
      <c r="AAC360" s="28"/>
      <c r="AAD360" s="28"/>
      <c r="AAE360" s="28"/>
      <c r="AAF360" s="28"/>
      <c r="AAG360" s="28"/>
      <c r="AAH360" s="28"/>
      <c r="AAI360" s="28"/>
      <c r="AAJ360" s="28"/>
      <c r="AAK360" s="28"/>
      <c r="AAL360" s="28"/>
      <c r="AAM360" s="28"/>
      <c r="AAN360" s="28"/>
      <c r="AAO360" s="28"/>
      <c r="AAP360" s="28"/>
      <c r="AAQ360" s="28"/>
      <c r="AAR360" s="28"/>
      <c r="AAS360" s="28"/>
      <c r="AAT360" s="28"/>
      <c r="AAU360" s="28"/>
      <c r="AAV360" s="28"/>
      <c r="AAW360" s="28"/>
      <c r="AAX360" s="28"/>
      <c r="AAY360" s="28"/>
      <c r="AAZ360" s="28"/>
      <c r="ABA360" s="28"/>
      <c r="ABB360" s="28"/>
      <c r="ABC360" s="28"/>
      <c r="ABD360" s="28"/>
      <c r="ABE360" s="28"/>
      <c r="ABF360" s="28"/>
      <c r="ABG360" s="28"/>
      <c r="ABH360" s="28"/>
      <c r="ABI360" s="28"/>
      <c r="ABJ360" s="28"/>
      <c r="ABK360" s="28"/>
      <c r="ABL360" s="28"/>
      <c r="ABM360" s="28"/>
      <c r="ABN360" s="28"/>
      <c r="ABO360" s="28"/>
      <c r="ABP360" s="28"/>
      <c r="ABQ360" s="28"/>
      <c r="ABR360" s="28"/>
      <c r="ABS360" s="28"/>
      <c r="ABT360" s="28"/>
      <c r="ABU360" s="28"/>
      <c r="ABV360" s="28"/>
      <c r="ABW360" s="28"/>
      <c r="ABX360" s="28"/>
      <c r="ABY360" s="28"/>
      <c r="ABZ360" s="28"/>
      <c r="ACA360" s="28"/>
      <c r="ACB360" s="28"/>
      <c r="ACC360" s="28"/>
      <c r="ACD360" s="28"/>
      <c r="ACE360" s="28"/>
      <c r="ACF360" s="28"/>
      <c r="ACG360" s="28"/>
      <c r="ACH360" s="28"/>
      <c r="ACI360" s="28"/>
      <c r="ACJ360" s="28"/>
      <c r="ACK360" s="28"/>
      <c r="ACL360" s="28"/>
      <c r="ACM360" s="28"/>
      <c r="ACN360" s="28"/>
      <c r="ACO360" s="28"/>
      <c r="ACP360" s="28"/>
      <c r="ACQ360" s="28"/>
      <c r="ACR360" s="28"/>
      <c r="ACS360" s="28"/>
      <c r="ACT360" s="28"/>
      <c r="ACU360" s="28"/>
      <c r="ACV360" s="28"/>
      <c r="ACW360" s="28"/>
      <c r="ACX360" s="28"/>
      <c r="ACY360" s="28"/>
      <c r="ACZ360" s="28"/>
      <c r="ADA360" s="28"/>
      <c r="ADB360" s="28"/>
      <c r="ADC360" s="28"/>
      <c r="ADD360" s="28"/>
      <c r="ADE360" s="28"/>
      <c r="ADF360" s="28"/>
      <c r="ADG360" s="28"/>
      <c r="ADH360" s="28"/>
      <c r="ADI360" s="28"/>
      <c r="ADJ360" s="28"/>
      <c r="ADK360" s="28"/>
      <c r="ADL360" s="28"/>
      <c r="ADM360" s="28"/>
      <c r="ADN360" s="28"/>
      <c r="ADO360" s="28"/>
      <c r="ADP360" s="28"/>
      <c r="ADQ360" s="28"/>
      <c r="ADR360" s="28"/>
      <c r="ADS360" s="28"/>
      <c r="ADT360" s="28"/>
      <c r="ADU360" s="28"/>
      <c r="ADV360" s="28"/>
      <c r="ADW360" s="28"/>
      <c r="ADX360" s="28"/>
      <c r="ADY360" s="28"/>
      <c r="ADZ360" s="28"/>
      <c r="AEA360" s="28"/>
      <c r="AEB360" s="28"/>
      <c r="AEC360" s="28"/>
      <c r="AED360" s="28"/>
      <c r="AEE360" s="28"/>
      <c r="AEF360" s="28"/>
      <c r="AEG360" s="28"/>
      <c r="AEH360" s="28"/>
      <c r="AEI360" s="28"/>
      <c r="AEJ360" s="28"/>
      <c r="AEK360" s="28"/>
      <c r="AEL360" s="28"/>
      <c r="AEM360" s="28"/>
      <c r="AEN360" s="28"/>
      <c r="AEO360" s="28"/>
      <c r="AEP360" s="28"/>
      <c r="AEQ360" s="28"/>
      <c r="AER360" s="28"/>
      <c r="AES360" s="28"/>
      <c r="AET360" s="28"/>
      <c r="AEU360" s="28"/>
      <c r="AEV360" s="28"/>
      <c r="AEW360" s="28"/>
      <c r="AEX360" s="28"/>
      <c r="AEY360" s="28"/>
      <c r="AEZ360" s="28"/>
      <c r="AFA360" s="28"/>
      <c r="AFB360" s="28"/>
      <c r="AFC360" s="28"/>
      <c r="AFD360" s="28"/>
      <c r="AFE360" s="28"/>
      <c r="AFF360" s="28"/>
      <c r="AFG360" s="28"/>
      <c r="AFH360" s="28"/>
      <c r="AFI360" s="28"/>
      <c r="AFJ360" s="28"/>
      <c r="AFK360" s="28"/>
      <c r="AFL360" s="28"/>
      <c r="AFM360" s="28"/>
      <c r="AFN360" s="28"/>
      <c r="AFO360" s="28"/>
    </row>
    <row r="361" spans="1:847" ht="31.05" customHeight="1">
      <c r="A361" s="446"/>
      <c r="B361" s="447" t="s">
        <v>124</v>
      </c>
      <c r="C361" s="40"/>
      <c r="D361" s="40"/>
      <c r="E361" s="40"/>
      <c r="F361" s="40"/>
      <c r="G361" s="40"/>
      <c r="H361" s="40"/>
      <c r="I361" s="40"/>
      <c r="J361" s="40"/>
      <c r="K361" s="40"/>
      <c r="L361" s="449"/>
    </row>
    <row r="362" spans="1:847" s="6" customFormat="1" ht="31.05" customHeight="1">
      <c r="A362" s="457"/>
      <c r="B362" s="44"/>
      <c r="C362" s="472" t="s">
        <v>261</v>
      </c>
      <c r="D362" s="349"/>
      <c r="E362" s="473" t="b">
        <v>0</v>
      </c>
      <c r="F362" s="461">
        <f>$I$24*$I362/100</f>
        <v>0</v>
      </c>
      <c r="G362" s="461">
        <f>$G$24*$I362/100</f>
        <v>0</v>
      </c>
      <c r="H362" s="44" t="s">
        <v>453</v>
      </c>
      <c r="I362" s="542">
        <v>100</v>
      </c>
      <c r="J362" s="468" t="s">
        <v>334</v>
      </c>
      <c r="K362" s="463">
        <f>$AA362</f>
        <v>0</v>
      </c>
      <c r="L362" s="464" t="str">
        <f>IF($E362,K362,"")</f>
        <v/>
      </c>
      <c r="M362" s="337">
        <v>5.0999999999999996</v>
      </c>
      <c r="N362" s="256" t="s">
        <v>212</v>
      </c>
      <c r="O362" s="256">
        <f>G362*M362*2</f>
        <v>0</v>
      </c>
      <c r="P362" s="277" t="s">
        <v>260</v>
      </c>
      <c r="Q362" s="256"/>
      <c r="R362" s="256"/>
      <c r="S362" s="256"/>
      <c r="T362" s="256"/>
      <c r="U362" s="256"/>
      <c r="V362" s="256"/>
      <c r="W362" s="256"/>
      <c r="X362" s="256"/>
      <c r="Y362" s="246">
        <f>(O362+S362)/2</f>
        <v>0</v>
      </c>
      <c r="Z362" s="256"/>
      <c r="AA362" s="246">
        <f>Y362-Z362</f>
        <v>0</v>
      </c>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c r="DJ362" s="28"/>
      <c r="DK362" s="28"/>
      <c r="DL362" s="28"/>
      <c r="DM362" s="28"/>
      <c r="DN362" s="28"/>
      <c r="DO362" s="28"/>
      <c r="DP362" s="28"/>
      <c r="DQ362" s="28"/>
      <c r="DR362" s="28"/>
      <c r="DS362" s="28"/>
      <c r="DT362" s="28"/>
      <c r="DU362" s="28"/>
      <c r="DV362" s="28"/>
      <c r="DW362" s="28"/>
      <c r="DX362" s="28"/>
      <c r="DY362" s="28"/>
      <c r="DZ362" s="28"/>
      <c r="EA362" s="28"/>
      <c r="EB362" s="28"/>
      <c r="EC362" s="28"/>
      <c r="ED362" s="28"/>
      <c r="EE362" s="28"/>
      <c r="EF362" s="28"/>
      <c r="EG362" s="28"/>
      <c r="EH362" s="28"/>
      <c r="EI362" s="28"/>
      <c r="EJ362" s="28"/>
      <c r="EK362" s="28"/>
      <c r="EL362" s="28"/>
      <c r="EM362" s="28"/>
      <c r="EN362" s="28"/>
      <c r="EO362" s="28"/>
      <c r="EP362" s="28"/>
      <c r="EQ362" s="28"/>
      <c r="ER362" s="28"/>
      <c r="ES362" s="28"/>
      <c r="ET362" s="28"/>
      <c r="EU362" s="28"/>
      <c r="EV362" s="28"/>
      <c r="EW362" s="28"/>
      <c r="EX362" s="28"/>
      <c r="EY362" s="28"/>
      <c r="EZ362" s="28"/>
      <c r="FA362" s="28"/>
      <c r="FB362" s="28"/>
      <c r="FC362" s="28"/>
      <c r="FD362" s="28"/>
      <c r="FE362" s="28"/>
      <c r="FF362" s="28"/>
      <c r="FG362" s="28"/>
      <c r="FH362" s="28"/>
      <c r="FI362" s="28"/>
      <c r="FJ362" s="28"/>
      <c r="FK362" s="28"/>
      <c r="FL362" s="28"/>
      <c r="FM362" s="28"/>
      <c r="FN362" s="28"/>
      <c r="FO362" s="28"/>
      <c r="FP362" s="28"/>
      <c r="FQ362" s="28"/>
      <c r="FR362" s="28"/>
      <c r="FS362" s="28"/>
      <c r="FT362" s="28"/>
      <c r="FU362" s="28"/>
      <c r="FV362" s="28"/>
      <c r="FW362" s="28"/>
      <c r="FX362" s="28"/>
      <c r="FY362" s="28"/>
      <c r="FZ362" s="28"/>
      <c r="GA362" s="28"/>
      <c r="GB362" s="28"/>
      <c r="GC362" s="28"/>
      <c r="GD362" s="28"/>
      <c r="GE362" s="28"/>
      <c r="GF362" s="28"/>
      <c r="GG362" s="28"/>
      <c r="GH362" s="28"/>
      <c r="GI362" s="28"/>
      <c r="GJ362" s="28"/>
      <c r="GK362" s="28"/>
      <c r="GL362" s="28"/>
      <c r="GM362" s="28"/>
      <c r="GN362" s="28"/>
      <c r="GO362" s="28"/>
      <c r="GP362" s="28"/>
      <c r="GQ362" s="28"/>
      <c r="GR362" s="28"/>
      <c r="GS362" s="28"/>
      <c r="GT362" s="28"/>
      <c r="GU362" s="28"/>
      <c r="GV362" s="28"/>
      <c r="GW362" s="28"/>
      <c r="GX362" s="28"/>
      <c r="GY362" s="28"/>
      <c r="GZ362" s="28"/>
      <c r="HA362" s="28"/>
      <c r="HB362" s="28"/>
      <c r="HC362" s="28"/>
      <c r="HD362" s="28"/>
      <c r="HE362" s="28"/>
      <c r="HF362" s="28"/>
      <c r="HG362" s="28"/>
      <c r="HH362" s="28"/>
      <c r="HI362" s="28"/>
      <c r="HJ362" s="28"/>
      <c r="HK362" s="28"/>
      <c r="HL362" s="28"/>
      <c r="HM362" s="28"/>
      <c r="HN362" s="28"/>
      <c r="HO362" s="28"/>
      <c r="HP362" s="28"/>
      <c r="HQ362" s="28"/>
      <c r="HR362" s="28"/>
      <c r="HS362" s="28"/>
      <c r="HT362" s="28"/>
      <c r="HU362" s="28"/>
      <c r="HV362" s="28"/>
      <c r="HW362" s="28"/>
      <c r="HX362" s="28"/>
      <c r="HY362" s="28"/>
      <c r="HZ362" s="28"/>
      <c r="IA362" s="28"/>
      <c r="IB362" s="28"/>
      <c r="IC362" s="28"/>
      <c r="ID362" s="28"/>
      <c r="IE362" s="28"/>
      <c r="IF362" s="28"/>
      <c r="IG362" s="28"/>
      <c r="IH362" s="28"/>
      <c r="II362" s="28"/>
      <c r="IJ362" s="28"/>
      <c r="IK362" s="28"/>
      <c r="IL362" s="28"/>
      <c r="IM362" s="28"/>
      <c r="IN362" s="28"/>
      <c r="IO362" s="28"/>
      <c r="IP362" s="28"/>
      <c r="IQ362" s="28"/>
      <c r="IR362" s="28"/>
      <c r="IS362" s="28"/>
      <c r="IT362" s="28"/>
      <c r="IU362" s="28"/>
      <c r="IV362" s="28"/>
      <c r="IW362" s="28"/>
      <c r="IX362" s="28"/>
      <c r="IY362" s="28"/>
      <c r="IZ362" s="28"/>
      <c r="JA362" s="28"/>
      <c r="JB362" s="28"/>
      <c r="JC362" s="28"/>
      <c r="JD362" s="28"/>
      <c r="JE362" s="28"/>
      <c r="JF362" s="28"/>
      <c r="JG362" s="28"/>
      <c r="JH362" s="28"/>
      <c r="JI362" s="28"/>
      <c r="JJ362" s="28"/>
      <c r="JK362" s="28"/>
      <c r="JL362" s="28"/>
      <c r="JM362" s="28"/>
      <c r="JN362" s="28"/>
      <c r="JO362" s="28"/>
      <c r="JP362" s="28"/>
      <c r="JQ362" s="28"/>
      <c r="JR362" s="28"/>
      <c r="JS362" s="28"/>
      <c r="JT362" s="28"/>
      <c r="JU362" s="28"/>
      <c r="JV362" s="28"/>
      <c r="JW362" s="28"/>
      <c r="JX362" s="28"/>
      <c r="JY362" s="28"/>
      <c r="JZ362" s="28"/>
      <c r="KA362" s="28"/>
      <c r="KB362" s="28"/>
      <c r="KC362" s="28"/>
      <c r="KD362" s="28"/>
      <c r="KE362" s="28"/>
      <c r="KF362" s="28"/>
      <c r="KG362" s="28"/>
      <c r="KH362" s="28"/>
      <c r="KI362" s="28"/>
      <c r="KJ362" s="28"/>
      <c r="KK362" s="28"/>
      <c r="KL362" s="28"/>
      <c r="KM362" s="28"/>
      <c r="KN362" s="28"/>
      <c r="KO362" s="28"/>
      <c r="KP362" s="28"/>
      <c r="KQ362" s="28"/>
      <c r="KR362" s="28"/>
      <c r="KS362" s="28"/>
      <c r="KT362" s="28"/>
      <c r="KU362" s="28"/>
      <c r="KV362" s="28"/>
      <c r="KW362" s="28"/>
      <c r="KX362" s="28"/>
      <c r="KY362" s="28"/>
      <c r="KZ362" s="28"/>
      <c r="LA362" s="28"/>
      <c r="LB362" s="28"/>
      <c r="LC362" s="28"/>
      <c r="LD362" s="28"/>
      <c r="LE362" s="28"/>
      <c r="LF362" s="28"/>
      <c r="LG362" s="28"/>
      <c r="LH362" s="28"/>
      <c r="LI362" s="28"/>
      <c r="LJ362" s="28"/>
      <c r="LK362" s="28"/>
      <c r="LL362" s="28"/>
      <c r="LM362" s="28"/>
      <c r="LN362" s="28"/>
      <c r="LO362" s="28"/>
      <c r="LP362" s="28"/>
      <c r="LQ362" s="28"/>
      <c r="LR362" s="28"/>
      <c r="LS362" s="28"/>
      <c r="LT362" s="28"/>
      <c r="LU362" s="28"/>
      <c r="LV362" s="28"/>
      <c r="LW362" s="28"/>
      <c r="LX362" s="28"/>
      <c r="LY362" s="28"/>
      <c r="LZ362" s="28"/>
      <c r="MA362" s="28"/>
      <c r="MB362" s="28"/>
      <c r="MC362" s="28"/>
      <c r="MD362" s="28"/>
      <c r="ME362" s="28"/>
      <c r="MF362" s="28"/>
      <c r="MG362" s="28"/>
      <c r="MH362" s="28"/>
      <c r="MI362" s="28"/>
      <c r="MJ362" s="28"/>
      <c r="MK362" s="28"/>
      <c r="ML362" s="28"/>
      <c r="MM362" s="28"/>
      <c r="MN362" s="28"/>
      <c r="MO362" s="28"/>
      <c r="MP362" s="28"/>
      <c r="MQ362" s="28"/>
      <c r="MR362" s="28"/>
      <c r="MS362" s="28"/>
      <c r="MT362" s="28"/>
      <c r="MU362" s="28"/>
      <c r="MV362" s="28"/>
      <c r="MW362" s="28"/>
      <c r="MX362" s="28"/>
      <c r="MY362" s="28"/>
      <c r="MZ362" s="28"/>
      <c r="NA362" s="28"/>
      <c r="NB362" s="28"/>
      <c r="NC362" s="28"/>
      <c r="ND362" s="28"/>
      <c r="NE362" s="28"/>
      <c r="NF362" s="28"/>
      <c r="NG362" s="28"/>
      <c r="NH362" s="28"/>
      <c r="NI362" s="28"/>
      <c r="NJ362" s="28"/>
      <c r="NK362" s="28"/>
      <c r="NL362" s="28"/>
      <c r="NM362" s="28"/>
      <c r="NN362" s="28"/>
      <c r="NO362" s="28"/>
      <c r="NP362" s="28"/>
      <c r="NQ362" s="28"/>
      <c r="NR362" s="28"/>
      <c r="NS362" s="28"/>
      <c r="NT362" s="28"/>
      <c r="NU362" s="28"/>
      <c r="NV362" s="28"/>
      <c r="NW362" s="28"/>
      <c r="NX362" s="28"/>
      <c r="NY362" s="28"/>
      <c r="NZ362" s="28"/>
      <c r="OA362" s="28"/>
      <c r="OB362" s="28"/>
      <c r="OC362" s="28"/>
      <c r="OD362" s="28"/>
      <c r="OE362" s="28"/>
      <c r="OF362" s="28"/>
      <c r="OG362" s="28"/>
      <c r="OH362" s="28"/>
      <c r="OI362" s="28"/>
      <c r="OJ362" s="28"/>
      <c r="OK362" s="28"/>
      <c r="OL362" s="28"/>
      <c r="OM362" s="28"/>
      <c r="ON362" s="28"/>
      <c r="OO362" s="28"/>
      <c r="OP362" s="28"/>
      <c r="OQ362" s="28"/>
      <c r="OR362" s="28"/>
      <c r="OS362" s="28"/>
      <c r="OT362" s="28"/>
      <c r="OU362" s="28"/>
      <c r="OV362" s="28"/>
      <c r="OW362" s="28"/>
      <c r="OX362" s="28"/>
      <c r="OY362" s="28"/>
      <c r="OZ362" s="28"/>
      <c r="PA362" s="28"/>
      <c r="PB362" s="28"/>
      <c r="PC362" s="28"/>
      <c r="PD362" s="28"/>
      <c r="PE362" s="28"/>
      <c r="PF362" s="28"/>
      <c r="PG362" s="28"/>
      <c r="PH362" s="28"/>
      <c r="PI362" s="28"/>
      <c r="PJ362" s="28"/>
      <c r="PK362" s="28"/>
      <c r="PL362" s="28"/>
      <c r="PM362" s="28"/>
      <c r="PN362" s="28"/>
      <c r="PO362" s="28"/>
      <c r="PP362" s="28"/>
      <c r="PQ362" s="28"/>
      <c r="PR362" s="28"/>
      <c r="PS362" s="28"/>
      <c r="PT362" s="28"/>
      <c r="PU362" s="28"/>
      <c r="PV362" s="28"/>
      <c r="PW362" s="28"/>
      <c r="PX362" s="28"/>
      <c r="PY362" s="28"/>
      <c r="PZ362" s="28"/>
      <c r="QA362" s="28"/>
      <c r="QB362" s="28"/>
      <c r="QC362" s="28"/>
      <c r="QD362" s="28"/>
      <c r="QE362" s="28"/>
      <c r="QF362" s="28"/>
      <c r="QG362" s="28"/>
      <c r="QH362" s="28"/>
      <c r="QI362" s="28"/>
      <c r="QJ362" s="28"/>
      <c r="QK362" s="28"/>
      <c r="QL362" s="28"/>
      <c r="QM362" s="28"/>
      <c r="QN362" s="28"/>
      <c r="QO362" s="28"/>
      <c r="QP362" s="28"/>
      <c r="QQ362" s="28"/>
      <c r="QR362" s="28"/>
      <c r="QS362" s="28"/>
      <c r="QT362" s="28"/>
      <c r="QU362" s="28"/>
      <c r="QV362" s="28"/>
      <c r="QW362" s="28"/>
      <c r="QX362" s="28"/>
      <c r="QY362" s="28"/>
      <c r="QZ362" s="28"/>
      <c r="RA362" s="28"/>
      <c r="RB362" s="28"/>
      <c r="RC362" s="28"/>
      <c r="RD362" s="28"/>
      <c r="RE362" s="28"/>
      <c r="RF362" s="28"/>
      <c r="RG362" s="28"/>
      <c r="RH362" s="28"/>
      <c r="RI362" s="28"/>
      <c r="RJ362" s="28"/>
      <c r="RK362" s="28"/>
      <c r="RL362" s="28"/>
      <c r="RM362" s="28"/>
      <c r="RN362" s="28"/>
      <c r="RO362" s="28"/>
      <c r="RP362" s="28"/>
      <c r="RQ362" s="28"/>
      <c r="RR362" s="28"/>
      <c r="RS362" s="28"/>
      <c r="RT362" s="28"/>
      <c r="RU362" s="28"/>
      <c r="RV362" s="28"/>
      <c r="RW362" s="28"/>
      <c r="RX362" s="28"/>
      <c r="RY362" s="28"/>
      <c r="RZ362" s="28"/>
      <c r="SA362" s="28"/>
      <c r="SB362" s="28"/>
      <c r="SC362" s="28"/>
      <c r="SD362" s="28"/>
      <c r="SE362" s="28"/>
      <c r="SF362" s="28"/>
      <c r="SG362" s="28"/>
      <c r="SH362" s="28"/>
      <c r="SI362" s="28"/>
      <c r="SJ362" s="28"/>
      <c r="SK362" s="28"/>
      <c r="SL362" s="28"/>
      <c r="SM362" s="28"/>
      <c r="SN362" s="28"/>
      <c r="SO362" s="28"/>
      <c r="SP362" s="28"/>
      <c r="SQ362" s="28"/>
      <c r="SR362" s="28"/>
      <c r="SS362" s="28"/>
      <c r="ST362" s="28"/>
      <c r="SU362" s="28"/>
      <c r="SV362" s="28"/>
      <c r="SW362" s="28"/>
      <c r="SX362" s="28"/>
      <c r="SY362" s="28"/>
      <c r="SZ362" s="28"/>
      <c r="TA362" s="28"/>
      <c r="TB362" s="28"/>
      <c r="TC362" s="28"/>
      <c r="TD362" s="28"/>
      <c r="TE362" s="28"/>
      <c r="TF362" s="28"/>
      <c r="TG362" s="28"/>
      <c r="TH362" s="28"/>
      <c r="TI362" s="28"/>
      <c r="TJ362" s="28"/>
      <c r="TK362" s="28"/>
      <c r="TL362" s="28"/>
      <c r="TM362" s="28"/>
      <c r="TN362" s="28"/>
      <c r="TO362" s="28"/>
      <c r="TP362" s="28"/>
      <c r="TQ362" s="28"/>
      <c r="TR362" s="28"/>
      <c r="TS362" s="28"/>
      <c r="TT362" s="28"/>
      <c r="TU362" s="28"/>
      <c r="TV362" s="28"/>
      <c r="TW362" s="28"/>
      <c r="TX362" s="28"/>
      <c r="TY362" s="28"/>
      <c r="TZ362" s="28"/>
      <c r="UA362" s="28"/>
      <c r="UB362" s="28"/>
      <c r="UC362" s="28"/>
      <c r="UD362" s="28"/>
      <c r="UE362" s="28"/>
      <c r="UF362" s="28"/>
      <c r="UG362" s="28"/>
      <c r="UH362" s="28"/>
      <c r="UI362" s="28"/>
      <c r="UJ362" s="28"/>
      <c r="UK362" s="28"/>
      <c r="UL362" s="28"/>
      <c r="UM362" s="28"/>
      <c r="UN362" s="28"/>
      <c r="UO362" s="28"/>
      <c r="UP362" s="28"/>
      <c r="UQ362" s="28"/>
      <c r="UR362" s="28"/>
      <c r="US362" s="28"/>
      <c r="UT362" s="28"/>
      <c r="UU362" s="28"/>
      <c r="UV362" s="28"/>
      <c r="UW362" s="28"/>
      <c r="UX362" s="28"/>
      <c r="UY362" s="28"/>
      <c r="UZ362" s="28"/>
      <c r="VA362" s="28"/>
      <c r="VB362" s="28"/>
      <c r="VC362" s="28"/>
      <c r="VD362" s="28"/>
      <c r="VE362" s="28"/>
      <c r="VF362" s="28"/>
      <c r="VG362" s="28"/>
      <c r="VH362" s="28"/>
      <c r="VI362" s="28"/>
      <c r="VJ362" s="28"/>
      <c r="VK362" s="28"/>
      <c r="VL362" s="28"/>
      <c r="VM362" s="28"/>
      <c r="VN362" s="28"/>
      <c r="VO362" s="28"/>
      <c r="VP362" s="28"/>
      <c r="VQ362" s="28"/>
      <c r="VR362" s="28"/>
      <c r="VS362" s="28"/>
      <c r="VT362" s="28"/>
      <c r="VU362" s="28"/>
      <c r="VV362" s="28"/>
      <c r="VW362" s="28"/>
      <c r="VX362" s="28"/>
      <c r="VY362" s="28"/>
      <c r="VZ362" s="28"/>
      <c r="WA362" s="28"/>
      <c r="WB362" s="28"/>
      <c r="WC362" s="28"/>
      <c r="WD362" s="28"/>
      <c r="WE362" s="28"/>
      <c r="WF362" s="28"/>
      <c r="WG362" s="28"/>
      <c r="WH362" s="28"/>
      <c r="WI362" s="28"/>
      <c r="WJ362" s="28"/>
      <c r="WK362" s="28"/>
      <c r="WL362" s="28"/>
      <c r="WM362" s="28"/>
      <c r="WN362" s="28"/>
      <c r="WO362" s="28"/>
      <c r="WP362" s="28"/>
      <c r="WQ362" s="28"/>
      <c r="WR362" s="28"/>
      <c r="WS362" s="28"/>
      <c r="WT362" s="28"/>
      <c r="WU362" s="28"/>
      <c r="WV362" s="28"/>
      <c r="WW362" s="28"/>
      <c r="WX362" s="28"/>
      <c r="WY362" s="28"/>
      <c r="WZ362" s="28"/>
      <c r="XA362" s="28"/>
      <c r="XB362" s="28"/>
      <c r="XC362" s="28"/>
      <c r="XD362" s="28"/>
      <c r="XE362" s="28"/>
      <c r="XF362" s="28"/>
      <c r="XG362" s="28"/>
      <c r="XH362" s="28"/>
      <c r="XI362" s="28"/>
      <c r="XJ362" s="28"/>
      <c r="XK362" s="28"/>
      <c r="XL362" s="28"/>
      <c r="XM362" s="28"/>
      <c r="XN362" s="28"/>
      <c r="XO362" s="28"/>
      <c r="XP362" s="28"/>
      <c r="XQ362" s="28"/>
      <c r="XR362" s="28"/>
      <c r="XS362" s="28"/>
      <c r="XT362" s="28"/>
      <c r="XU362" s="28"/>
      <c r="XV362" s="28"/>
      <c r="XW362" s="28"/>
      <c r="XX362" s="28"/>
      <c r="XY362" s="28"/>
      <c r="XZ362" s="28"/>
      <c r="YA362" s="28"/>
      <c r="YB362" s="28"/>
      <c r="YC362" s="28"/>
      <c r="YD362" s="28"/>
      <c r="YE362" s="28"/>
      <c r="YF362" s="28"/>
      <c r="YG362" s="28"/>
      <c r="YH362" s="28"/>
      <c r="YI362" s="28"/>
      <c r="YJ362" s="28"/>
      <c r="YK362" s="28"/>
      <c r="YL362" s="28"/>
      <c r="YM362" s="28"/>
      <c r="YN362" s="28"/>
      <c r="YO362" s="28"/>
      <c r="YP362" s="28"/>
      <c r="YQ362" s="28"/>
      <c r="YR362" s="28"/>
      <c r="YS362" s="28"/>
      <c r="YT362" s="28"/>
      <c r="YU362" s="28"/>
      <c r="YV362" s="28"/>
      <c r="YW362" s="28"/>
      <c r="YX362" s="28"/>
      <c r="YY362" s="28"/>
      <c r="YZ362" s="28"/>
      <c r="ZA362" s="28"/>
      <c r="ZB362" s="28"/>
      <c r="ZC362" s="28"/>
      <c r="ZD362" s="28"/>
      <c r="ZE362" s="28"/>
      <c r="ZF362" s="28"/>
      <c r="ZG362" s="28"/>
      <c r="ZH362" s="28"/>
      <c r="ZI362" s="28"/>
      <c r="ZJ362" s="28"/>
      <c r="ZK362" s="28"/>
      <c r="ZL362" s="28"/>
      <c r="ZM362" s="28"/>
      <c r="ZN362" s="28"/>
      <c r="ZO362" s="28"/>
      <c r="ZP362" s="28"/>
      <c r="ZQ362" s="28"/>
      <c r="ZR362" s="28"/>
      <c r="ZS362" s="28"/>
      <c r="ZT362" s="28"/>
      <c r="ZU362" s="28"/>
      <c r="ZV362" s="28"/>
      <c r="ZW362" s="28"/>
      <c r="ZX362" s="28"/>
      <c r="ZY362" s="28"/>
      <c r="ZZ362" s="28"/>
      <c r="AAA362" s="28"/>
      <c r="AAB362" s="28"/>
      <c r="AAC362" s="28"/>
      <c r="AAD362" s="28"/>
      <c r="AAE362" s="28"/>
      <c r="AAF362" s="28"/>
      <c r="AAG362" s="28"/>
      <c r="AAH362" s="28"/>
      <c r="AAI362" s="28"/>
      <c r="AAJ362" s="28"/>
      <c r="AAK362" s="28"/>
      <c r="AAL362" s="28"/>
      <c r="AAM362" s="28"/>
      <c r="AAN362" s="28"/>
      <c r="AAO362" s="28"/>
      <c r="AAP362" s="28"/>
      <c r="AAQ362" s="28"/>
      <c r="AAR362" s="28"/>
      <c r="AAS362" s="28"/>
      <c r="AAT362" s="28"/>
      <c r="AAU362" s="28"/>
      <c r="AAV362" s="28"/>
      <c r="AAW362" s="28"/>
      <c r="AAX362" s="28"/>
      <c r="AAY362" s="28"/>
      <c r="AAZ362" s="28"/>
      <c r="ABA362" s="28"/>
      <c r="ABB362" s="28"/>
      <c r="ABC362" s="28"/>
      <c r="ABD362" s="28"/>
      <c r="ABE362" s="28"/>
      <c r="ABF362" s="28"/>
      <c r="ABG362" s="28"/>
      <c r="ABH362" s="28"/>
      <c r="ABI362" s="28"/>
      <c r="ABJ362" s="28"/>
      <c r="ABK362" s="28"/>
      <c r="ABL362" s="28"/>
      <c r="ABM362" s="28"/>
      <c r="ABN362" s="28"/>
      <c r="ABO362" s="28"/>
      <c r="ABP362" s="28"/>
      <c r="ABQ362" s="28"/>
      <c r="ABR362" s="28"/>
      <c r="ABS362" s="28"/>
      <c r="ABT362" s="28"/>
      <c r="ABU362" s="28"/>
      <c r="ABV362" s="28"/>
      <c r="ABW362" s="28"/>
      <c r="ABX362" s="28"/>
      <c r="ABY362" s="28"/>
      <c r="ABZ362" s="28"/>
      <c r="ACA362" s="28"/>
      <c r="ACB362" s="28"/>
      <c r="ACC362" s="28"/>
      <c r="ACD362" s="28"/>
      <c r="ACE362" s="28"/>
      <c r="ACF362" s="28"/>
      <c r="ACG362" s="28"/>
      <c r="ACH362" s="28"/>
      <c r="ACI362" s="28"/>
      <c r="ACJ362" s="28"/>
      <c r="ACK362" s="28"/>
      <c r="ACL362" s="28"/>
      <c r="ACM362" s="28"/>
      <c r="ACN362" s="28"/>
      <c r="ACO362" s="28"/>
      <c r="ACP362" s="28"/>
      <c r="ACQ362" s="28"/>
      <c r="ACR362" s="28"/>
      <c r="ACS362" s="28"/>
      <c r="ACT362" s="28"/>
      <c r="ACU362" s="28"/>
      <c r="ACV362" s="28"/>
      <c r="ACW362" s="28"/>
      <c r="ACX362" s="28"/>
      <c r="ACY362" s="28"/>
      <c r="ACZ362" s="28"/>
      <c r="ADA362" s="28"/>
      <c r="ADB362" s="28"/>
      <c r="ADC362" s="28"/>
      <c r="ADD362" s="28"/>
      <c r="ADE362" s="28"/>
      <c r="ADF362" s="28"/>
      <c r="ADG362" s="28"/>
      <c r="ADH362" s="28"/>
      <c r="ADI362" s="28"/>
      <c r="ADJ362" s="28"/>
      <c r="ADK362" s="28"/>
      <c r="ADL362" s="28"/>
      <c r="ADM362" s="28"/>
      <c r="ADN362" s="28"/>
      <c r="ADO362" s="28"/>
      <c r="ADP362" s="28"/>
      <c r="ADQ362" s="28"/>
      <c r="ADR362" s="28"/>
      <c r="ADS362" s="28"/>
      <c r="ADT362" s="28"/>
      <c r="ADU362" s="28"/>
      <c r="ADV362" s="28"/>
      <c r="ADW362" s="28"/>
      <c r="ADX362" s="28"/>
      <c r="ADY362" s="28"/>
      <c r="ADZ362" s="28"/>
      <c r="AEA362" s="28"/>
      <c r="AEB362" s="28"/>
      <c r="AEC362" s="28"/>
      <c r="AED362" s="28"/>
      <c r="AEE362" s="28"/>
      <c r="AEF362" s="28"/>
      <c r="AEG362" s="28"/>
      <c r="AEH362" s="28"/>
      <c r="AEI362" s="28"/>
      <c r="AEJ362" s="28"/>
      <c r="AEK362" s="28"/>
      <c r="AEL362" s="28"/>
      <c r="AEM362" s="28"/>
      <c r="AEN362" s="28"/>
      <c r="AEO362" s="28"/>
      <c r="AEP362" s="28"/>
      <c r="AEQ362" s="28"/>
      <c r="AER362" s="28"/>
      <c r="AES362" s="28"/>
      <c r="AET362" s="28"/>
      <c r="AEU362" s="28"/>
      <c r="AEV362" s="28"/>
      <c r="AEW362" s="28"/>
      <c r="AEX362" s="28"/>
      <c r="AEY362" s="28"/>
      <c r="AEZ362" s="28"/>
      <c r="AFA362" s="28"/>
      <c r="AFB362" s="28"/>
      <c r="AFC362" s="28"/>
      <c r="AFD362" s="28"/>
      <c r="AFE362" s="28"/>
      <c r="AFF362" s="28"/>
      <c r="AFG362" s="28"/>
      <c r="AFH362" s="28"/>
      <c r="AFI362" s="28"/>
      <c r="AFJ362" s="28"/>
      <c r="AFK362" s="28"/>
      <c r="AFL362" s="28"/>
      <c r="AFM362" s="28"/>
      <c r="AFN362" s="28"/>
      <c r="AFO362" s="28"/>
    </row>
    <row r="363" spans="1:847" s="28" customFormat="1" ht="31.05" customHeight="1">
      <c r="A363" s="450"/>
      <c r="B363" s="35"/>
      <c r="C363" s="474" t="s">
        <v>262</v>
      </c>
      <c r="D363" s="350"/>
      <c r="E363" s="452" t="b">
        <v>0</v>
      </c>
      <c r="F363" s="453">
        <f>$I$24*$I363/100</f>
        <v>0</v>
      </c>
      <c r="G363" s="453">
        <f>$G$24*$I363/100</f>
        <v>0</v>
      </c>
      <c r="H363" s="35" t="s">
        <v>453</v>
      </c>
      <c r="I363" s="542">
        <v>100</v>
      </c>
      <c r="J363" s="455" t="s">
        <v>334</v>
      </c>
      <c r="K363" s="456">
        <f>$AA363</f>
        <v>0</v>
      </c>
      <c r="L363" s="422" t="str">
        <f>IF($E363,K363,"")</f>
        <v/>
      </c>
      <c r="M363" s="335">
        <v>14.96</v>
      </c>
      <c r="N363" s="246" t="s">
        <v>209</v>
      </c>
      <c r="O363" s="246">
        <f>G363*M363</f>
        <v>0</v>
      </c>
      <c r="P363" s="252" t="s">
        <v>208</v>
      </c>
      <c r="Q363" s="246">
        <v>13.55</v>
      </c>
      <c r="R363" s="246" t="s">
        <v>210</v>
      </c>
      <c r="S363" s="246">
        <f>G363*Q363</f>
        <v>0</v>
      </c>
      <c r="T363" s="246" t="s">
        <v>211</v>
      </c>
      <c r="U363" s="246"/>
      <c r="V363" s="246"/>
      <c r="W363" s="246"/>
      <c r="X363" s="246"/>
      <c r="Y363" s="246">
        <f>(O363+S363)/2</f>
        <v>0</v>
      </c>
      <c r="Z363" s="246"/>
      <c r="AA363" s="246">
        <f>Y363-Z363</f>
        <v>0</v>
      </c>
    </row>
    <row r="364" spans="1:847" s="6" customFormat="1" ht="31.05" customHeight="1">
      <c r="A364" s="457"/>
      <c r="B364" s="44"/>
      <c r="C364" s="472" t="s">
        <v>125</v>
      </c>
      <c r="D364" s="349"/>
      <c r="E364" s="473" t="b">
        <v>0</v>
      </c>
      <c r="F364" s="461">
        <f>$I$24*$I364/100</f>
        <v>0</v>
      </c>
      <c r="G364" s="461">
        <f>$G$24*$I364/100</f>
        <v>0</v>
      </c>
      <c r="H364" s="44" t="s">
        <v>453</v>
      </c>
      <c r="I364" s="542">
        <v>100</v>
      </c>
      <c r="J364" s="468" t="s">
        <v>334</v>
      </c>
      <c r="K364" s="463">
        <f>$AA364</f>
        <v>0</v>
      </c>
      <c r="L364" s="642" t="str">
        <f>IF($E364,K364,"")</f>
        <v/>
      </c>
      <c r="M364" s="337">
        <v>131.58000000000001</v>
      </c>
      <c r="N364" s="256" t="s">
        <v>264</v>
      </c>
      <c r="O364" s="256">
        <f>G364*0.017462*M364</f>
        <v>0</v>
      </c>
      <c r="P364" s="288" t="s">
        <v>263</v>
      </c>
      <c r="Q364" s="268"/>
      <c r="R364" s="268"/>
      <c r="S364" s="268"/>
      <c r="T364" s="268"/>
      <c r="U364" s="256"/>
      <c r="V364" s="256"/>
      <c r="W364" s="256"/>
      <c r="X364" s="256"/>
      <c r="Y364" s="246">
        <f>(O364+S364)/2</f>
        <v>0</v>
      </c>
      <c r="Z364" s="256"/>
      <c r="AA364" s="246">
        <f>Y364-Z364</f>
        <v>0</v>
      </c>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c r="DT364" s="28"/>
      <c r="DU364" s="28"/>
      <c r="DV364" s="28"/>
      <c r="DW364" s="28"/>
      <c r="DX364" s="28"/>
      <c r="DY364" s="28"/>
      <c r="DZ364" s="28"/>
      <c r="EA364" s="28"/>
      <c r="EB364" s="28"/>
      <c r="EC364" s="28"/>
      <c r="ED364" s="28"/>
      <c r="EE364" s="28"/>
      <c r="EF364" s="28"/>
      <c r="EG364" s="28"/>
      <c r="EH364" s="28"/>
      <c r="EI364" s="28"/>
      <c r="EJ364" s="28"/>
      <c r="EK364" s="28"/>
      <c r="EL364" s="28"/>
      <c r="EM364" s="28"/>
      <c r="EN364" s="28"/>
      <c r="EO364" s="28"/>
      <c r="EP364" s="28"/>
      <c r="EQ364" s="28"/>
      <c r="ER364" s="28"/>
      <c r="ES364" s="28"/>
      <c r="ET364" s="28"/>
      <c r="EU364" s="28"/>
      <c r="EV364" s="28"/>
      <c r="EW364" s="28"/>
      <c r="EX364" s="28"/>
      <c r="EY364" s="28"/>
      <c r="EZ364" s="28"/>
      <c r="FA364" s="28"/>
      <c r="FB364" s="28"/>
      <c r="FC364" s="28"/>
      <c r="FD364" s="28"/>
      <c r="FE364" s="28"/>
      <c r="FF364" s="28"/>
      <c r="FG364" s="28"/>
      <c r="FH364" s="28"/>
      <c r="FI364" s="28"/>
      <c r="FJ364" s="28"/>
      <c r="FK364" s="28"/>
      <c r="FL364" s="28"/>
      <c r="FM364" s="28"/>
      <c r="FN364" s="28"/>
      <c r="FO364" s="28"/>
      <c r="FP364" s="28"/>
      <c r="FQ364" s="28"/>
      <c r="FR364" s="28"/>
      <c r="FS364" s="28"/>
      <c r="FT364" s="28"/>
      <c r="FU364" s="28"/>
      <c r="FV364" s="28"/>
      <c r="FW364" s="28"/>
      <c r="FX364" s="28"/>
      <c r="FY364" s="28"/>
      <c r="FZ364" s="28"/>
      <c r="GA364" s="28"/>
      <c r="GB364" s="28"/>
      <c r="GC364" s="28"/>
      <c r="GD364" s="28"/>
      <c r="GE364" s="28"/>
      <c r="GF364" s="28"/>
      <c r="GG364" s="28"/>
      <c r="GH364" s="28"/>
      <c r="GI364" s="28"/>
      <c r="GJ364" s="28"/>
      <c r="GK364" s="28"/>
      <c r="GL364" s="28"/>
      <c r="GM364" s="28"/>
      <c r="GN364" s="28"/>
      <c r="GO364" s="28"/>
      <c r="GP364" s="28"/>
      <c r="GQ364" s="28"/>
      <c r="GR364" s="28"/>
      <c r="GS364" s="28"/>
      <c r="GT364" s="28"/>
      <c r="GU364" s="28"/>
      <c r="GV364" s="28"/>
      <c r="GW364" s="28"/>
      <c r="GX364" s="28"/>
      <c r="GY364" s="28"/>
      <c r="GZ364" s="28"/>
      <c r="HA364" s="28"/>
      <c r="HB364" s="28"/>
      <c r="HC364" s="28"/>
      <c r="HD364" s="28"/>
      <c r="HE364" s="28"/>
      <c r="HF364" s="28"/>
      <c r="HG364" s="28"/>
      <c r="HH364" s="28"/>
      <c r="HI364" s="28"/>
      <c r="HJ364" s="28"/>
      <c r="HK364" s="28"/>
      <c r="HL364" s="28"/>
      <c r="HM364" s="28"/>
      <c r="HN364" s="28"/>
      <c r="HO364" s="28"/>
      <c r="HP364" s="28"/>
      <c r="HQ364" s="28"/>
      <c r="HR364" s="28"/>
      <c r="HS364" s="28"/>
      <c r="HT364" s="28"/>
      <c r="HU364" s="28"/>
      <c r="HV364" s="28"/>
      <c r="HW364" s="28"/>
      <c r="HX364" s="28"/>
      <c r="HY364" s="28"/>
      <c r="HZ364" s="28"/>
      <c r="IA364" s="28"/>
      <c r="IB364" s="28"/>
      <c r="IC364" s="28"/>
      <c r="ID364" s="28"/>
      <c r="IE364" s="28"/>
      <c r="IF364" s="28"/>
      <c r="IG364" s="28"/>
      <c r="IH364" s="28"/>
      <c r="II364" s="28"/>
      <c r="IJ364" s="28"/>
      <c r="IK364" s="28"/>
      <c r="IL364" s="28"/>
      <c r="IM364" s="28"/>
      <c r="IN364" s="28"/>
      <c r="IO364" s="28"/>
      <c r="IP364" s="28"/>
      <c r="IQ364" s="28"/>
      <c r="IR364" s="28"/>
      <c r="IS364" s="28"/>
      <c r="IT364" s="28"/>
      <c r="IU364" s="28"/>
      <c r="IV364" s="28"/>
      <c r="IW364" s="28"/>
      <c r="IX364" s="28"/>
      <c r="IY364" s="28"/>
      <c r="IZ364" s="28"/>
      <c r="JA364" s="28"/>
      <c r="JB364" s="28"/>
      <c r="JC364" s="28"/>
      <c r="JD364" s="28"/>
      <c r="JE364" s="28"/>
      <c r="JF364" s="28"/>
      <c r="JG364" s="28"/>
      <c r="JH364" s="28"/>
      <c r="JI364" s="28"/>
      <c r="JJ364" s="28"/>
      <c r="JK364" s="28"/>
      <c r="JL364" s="28"/>
      <c r="JM364" s="28"/>
      <c r="JN364" s="28"/>
      <c r="JO364" s="28"/>
      <c r="JP364" s="28"/>
      <c r="JQ364" s="28"/>
      <c r="JR364" s="28"/>
      <c r="JS364" s="28"/>
      <c r="JT364" s="28"/>
      <c r="JU364" s="28"/>
      <c r="JV364" s="28"/>
      <c r="JW364" s="28"/>
      <c r="JX364" s="28"/>
      <c r="JY364" s="28"/>
      <c r="JZ364" s="28"/>
      <c r="KA364" s="28"/>
      <c r="KB364" s="28"/>
      <c r="KC364" s="28"/>
      <c r="KD364" s="28"/>
      <c r="KE364" s="28"/>
      <c r="KF364" s="28"/>
      <c r="KG364" s="28"/>
      <c r="KH364" s="28"/>
      <c r="KI364" s="28"/>
      <c r="KJ364" s="28"/>
      <c r="KK364" s="28"/>
      <c r="KL364" s="28"/>
      <c r="KM364" s="28"/>
      <c r="KN364" s="28"/>
      <c r="KO364" s="28"/>
      <c r="KP364" s="28"/>
      <c r="KQ364" s="28"/>
      <c r="KR364" s="28"/>
      <c r="KS364" s="28"/>
      <c r="KT364" s="28"/>
      <c r="KU364" s="28"/>
      <c r="KV364" s="28"/>
      <c r="KW364" s="28"/>
      <c r="KX364" s="28"/>
      <c r="KY364" s="28"/>
      <c r="KZ364" s="28"/>
      <c r="LA364" s="28"/>
      <c r="LB364" s="28"/>
      <c r="LC364" s="28"/>
      <c r="LD364" s="28"/>
      <c r="LE364" s="28"/>
      <c r="LF364" s="28"/>
      <c r="LG364" s="28"/>
      <c r="LH364" s="28"/>
      <c r="LI364" s="28"/>
      <c r="LJ364" s="28"/>
      <c r="LK364" s="28"/>
      <c r="LL364" s="28"/>
      <c r="LM364" s="28"/>
      <c r="LN364" s="28"/>
      <c r="LO364" s="28"/>
      <c r="LP364" s="28"/>
      <c r="LQ364" s="28"/>
      <c r="LR364" s="28"/>
      <c r="LS364" s="28"/>
      <c r="LT364" s="28"/>
      <c r="LU364" s="28"/>
      <c r="LV364" s="28"/>
      <c r="LW364" s="28"/>
      <c r="LX364" s="28"/>
      <c r="LY364" s="28"/>
      <c r="LZ364" s="28"/>
      <c r="MA364" s="28"/>
      <c r="MB364" s="28"/>
      <c r="MC364" s="28"/>
      <c r="MD364" s="28"/>
      <c r="ME364" s="28"/>
      <c r="MF364" s="28"/>
      <c r="MG364" s="28"/>
      <c r="MH364" s="28"/>
      <c r="MI364" s="28"/>
      <c r="MJ364" s="28"/>
      <c r="MK364" s="28"/>
      <c r="ML364" s="28"/>
      <c r="MM364" s="28"/>
      <c r="MN364" s="28"/>
      <c r="MO364" s="28"/>
      <c r="MP364" s="28"/>
      <c r="MQ364" s="28"/>
      <c r="MR364" s="28"/>
      <c r="MS364" s="28"/>
      <c r="MT364" s="28"/>
      <c r="MU364" s="28"/>
      <c r="MV364" s="28"/>
      <c r="MW364" s="28"/>
      <c r="MX364" s="28"/>
      <c r="MY364" s="28"/>
      <c r="MZ364" s="28"/>
      <c r="NA364" s="28"/>
      <c r="NB364" s="28"/>
      <c r="NC364" s="28"/>
      <c r="ND364" s="28"/>
      <c r="NE364" s="28"/>
      <c r="NF364" s="28"/>
      <c r="NG364" s="28"/>
      <c r="NH364" s="28"/>
      <c r="NI364" s="28"/>
      <c r="NJ364" s="28"/>
      <c r="NK364" s="28"/>
      <c r="NL364" s="28"/>
      <c r="NM364" s="28"/>
      <c r="NN364" s="28"/>
      <c r="NO364" s="28"/>
      <c r="NP364" s="28"/>
      <c r="NQ364" s="28"/>
      <c r="NR364" s="28"/>
      <c r="NS364" s="28"/>
      <c r="NT364" s="28"/>
      <c r="NU364" s="28"/>
      <c r="NV364" s="28"/>
      <c r="NW364" s="28"/>
      <c r="NX364" s="28"/>
      <c r="NY364" s="28"/>
      <c r="NZ364" s="28"/>
      <c r="OA364" s="28"/>
      <c r="OB364" s="28"/>
      <c r="OC364" s="28"/>
      <c r="OD364" s="28"/>
      <c r="OE364" s="28"/>
      <c r="OF364" s="28"/>
      <c r="OG364" s="28"/>
      <c r="OH364" s="28"/>
      <c r="OI364" s="28"/>
      <c r="OJ364" s="28"/>
      <c r="OK364" s="28"/>
      <c r="OL364" s="28"/>
      <c r="OM364" s="28"/>
      <c r="ON364" s="28"/>
      <c r="OO364" s="28"/>
      <c r="OP364" s="28"/>
      <c r="OQ364" s="28"/>
      <c r="OR364" s="28"/>
      <c r="OS364" s="28"/>
      <c r="OT364" s="28"/>
      <c r="OU364" s="28"/>
      <c r="OV364" s="28"/>
      <c r="OW364" s="28"/>
      <c r="OX364" s="28"/>
      <c r="OY364" s="28"/>
      <c r="OZ364" s="28"/>
      <c r="PA364" s="28"/>
      <c r="PB364" s="28"/>
      <c r="PC364" s="28"/>
      <c r="PD364" s="28"/>
      <c r="PE364" s="28"/>
      <c r="PF364" s="28"/>
      <c r="PG364" s="28"/>
      <c r="PH364" s="28"/>
      <c r="PI364" s="28"/>
      <c r="PJ364" s="28"/>
      <c r="PK364" s="28"/>
      <c r="PL364" s="28"/>
      <c r="PM364" s="28"/>
      <c r="PN364" s="28"/>
      <c r="PO364" s="28"/>
      <c r="PP364" s="28"/>
      <c r="PQ364" s="28"/>
      <c r="PR364" s="28"/>
      <c r="PS364" s="28"/>
      <c r="PT364" s="28"/>
      <c r="PU364" s="28"/>
      <c r="PV364" s="28"/>
      <c r="PW364" s="28"/>
      <c r="PX364" s="28"/>
      <c r="PY364" s="28"/>
      <c r="PZ364" s="28"/>
      <c r="QA364" s="28"/>
      <c r="QB364" s="28"/>
      <c r="QC364" s="28"/>
      <c r="QD364" s="28"/>
      <c r="QE364" s="28"/>
      <c r="QF364" s="28"/>
      <c r="QG364" s="28"/>
      <c r="QH364" s="28"/>
      <c r="QI364" s="28"/>
      <c r="QJ364" s="28"/>
      <c r="QK364" s="28"/>
      <c r="QL364" s="28"/>
      <c r="QM364" s="28"/>
      <c r="QN364" s="28"/>
      <c r="QO364" s="28"/>
      <c r="QP364" s="28"/>
      <c r="QQ364" s="28"/>
      <c r="QR364" s="28"/>
      <c r="QS364" s="28"/>
      <c r="QT364" s="28"/>
      <c r="QU364" s="28"/>
      <c r="QV364" s="28"/>
      <c r="QW364" s="28"/>
      <c r="QX364" s="28"/>
      <c r="QY364" s="28"/>
      <c r="QZ364" s="28"/>
      <c r="RA364" s="28"/>
      <c r="RB364" s="28"/>
      <c r="RC364" s="28"/>
      <c r="RD364" s="28"/>
      <c r="RE364" s="28"/>
      <c r="RF364" s="28"/>
      <c r="RG364" s="28"/>
      <c r="RH364" s="28"/>
      <c r="RI364" s="28"/>
      <c r="RJ364" s="28"/>
      <c r="RK364" s="28"/>
      <c r="RL364" s="28"/>
      <c r="RM364" s="28"/>
      <c r="RN364" s="28"/>
      <c r="RO364" s="28"/>
      <c r="RP364" s="28"/>
      <c r="RQ364" s="28"/>
      <c r="RR364" s="28"/>
      <c r="RS364" s="28"/>
      <c r="RT364" s="28"/>
      <c r="RU364" s="28"/>
      <c r="RV364" s="28"/>
      <c r="RW364" s="28"/>
      <c r="RX364" s="28"/>
      <c r="RY364" s="28"/>
      <c r="RZ364" s="28"/>
      <c r="SA364" s="28"/>
      <c r="SB364" s="28"/>
      <c r="SC364" s="28"/>
      <c r="SD364" s="28"/>
      <c r="SE364" s="28"/>
      <c r="SF364" s="28"/>
      <c r="SG364" s="28"/>
      <c r="SH364" s="28"/>
      <c r="SI364" s="28"/>
      <c r="SJ364" s="28"/>
      <c r="SK364" s="28"/>
      <c r="SL364" s="28"/>
      <c r="SM364" s="28"/>
      <c r="SN364" s="28"/>
      <c r="SO364" s="28"/>
      <c r="SP364" s="28"/>
      <c r="SQ364" s="28"/>
      <c r="SR364" s="28"/>
      <c r="SS364" s="28"/>
      <c r="ST364" s="28"/>
      <c r="SU364" s="28"/>
      <c r="SV364" s="28"/>
      <c r="SW364" s="28"/>
      <c r="SX364" s="28"/>
      <c r="SY364" s="28"/>
      <c r="SZ364" s="28"/>
      <c r="TA364" s="28"/>
      <c r="TB364" s="28"/>
      <c r="TC364" s="28"/>
      <c r="TD364" s="28"/>
      <c r="TE364" s="28"/>
      <c r="TF364" s="28"/>
      <c r="TG364" s="28"/>
      <c r="TH364" s="28"/>
      <c r="TI364" s="28"/>
      <c r="TJ364" s="28"/>
      <c r="TK364" s="28"/>
      <c r="TL364" s="28"/>
      <c r="TM364" s="28"/>
      <c r="TN364" s="28"/>
      <c r="TO364" s="28"/>
      <c r="TP364" s="28"/>
      <c r="TQ364" s="28"/>
      <c r="TR364" s="28"/>
      <c r="TS364" s="28"/>
      <c r="TT364" s="28"/>
      <c r="TU364" s="28"/>
      <c r="TV364" s="28"/>
      <c r="TW364" s="28"/>
      <c r="TX364" s="28"/>
      <c r="TY364" s="28"/>
      <c r="TZ364" s="28"/>
      <c r="UA364" s="28"/>
      <c r="UB364" s="28"/>
      <c r="UC364" s="28"/>
      <c r="UD364" s="28"/>
      <c r="UE364" s="28"/>
      <c r="UF364" s="28"/>
      <c r="UG364" s="28"/>
      <c r="UH364" s="28"/>
      <c r="UI364" s="28"/>
      <c r="UJ364" s="28"/>
      <c r="UK364" s="28"/>
      <c r="UL364" s="28"/>
      <c r="UM364" s="28"/>
      <c r="UN364" s="28"/>
      <c r="UO364" s="28"/>
      <c r="UP364" s="28"/>
      <c r="UQ364" s="28"/>
      <c r="UR364" s="28"/>
      <c r="US364" s="28"/>
      <c r="UT364" s="28"/>
      <c r="UU364" s="28"/>
      <c r="UV364" s="28"/>
      <c r="UW364" s="28"/>
      <c r="UX364" s="28"/>
      <c r="UY364" s="28"/>
      <c r="UZ364" s="28"/>
      <c r="VA364" s="28"/>
      <c r="VB364" s="28"/>
      <c r="VC364" s="28"/>
      <c r="VD364" s="28"/>
      <c r="VE364" s="28"/>
      <c r="VF364" s="28"/>
      <c r="VG364" s="28"/>
      <c r="VH364" s="28"/>
      <c r="VI364" s="28"/>
      <c r="VJ364" s="28"/>
      <c r="VK364" s="28"/>
      <c r="VL364" s="28"/>
      <c r="VM364" s="28"/>
      <c r="VN364" s="28"/>
      <c r="VO364" s="28"/>
      <c r="VP364" s="28"/>
      <c r="VQ364" s="28"/>
      <c r="VR364" s="28"/>
      <c r="VS364" s="28"/>
      <c r="VT364" s="28"/>
      <c r="VU364" s="28"/>
      <c r="VV364" s="28"/>
      <c r="VW364" s="28"/>
      <c r="VX364" s="28"/>
      <c r="VY364" s="28"/>
      <c r="VZ364" s="28"/>
      <c r="WA364" s="28"/>
      <c r="WB364" s="28"/>
      <c r="WC364" s="28"/>
      <c r="WD364" s="28"/>
      <c r="WE364" s="28"/>
      <c r="WF364" s="28"/>
      <c r="WG364" s="28"/>
      <c r="WH364" s="28"/>
      <c r="WI364" s="28"/>
      <c r="WJ364" s="28"/>
      <c r="WK364" s="28"/>
      <c r="WL364" s="28"/>
      <c r="WM364" s="28"/>
      <c r="WN364" s="28"/>
      <c r="WO364" s="28"/>
      <c r="WP364" s="28"/>
      <c r="WQ364" s="28"/>
      <c r="WR364" s="28"/>
      <c r="WS364" s="28"/>
      <c r="WT364" s="28"/>
      <c r="WU364" s="28"/>
      <c r="WV364" s="28"/>
      <c r="WW364" s="28"/>
      <c r="WX364" s="28"/>
      <c r="WY364" s="28"/>
      <c r="WZ364" s="28"/>
      <c r="XA364" s="28"/>
      <c r="XB364" s="28"/>
      <c r="XC364" s="28"/>
      <c r="XD364" s="28"/>
      <c r="XE364" s="28"/>
      <c r="XF364" s="28"/>
      <c r="XG364" s="28"/>
      <c r="XH364" s="28"/>
      <c r="XI364" s="28"/>
      <c r="XJ364" s="28"/>
      <c r="XK364" s="28"/>
      <c r="XL364" s="28"/>
      <c r="XM364" s="28"/>
      <c r="XN364" s="28"/>
      <c r="XO364" s="28"/>
      <c r="XP364" s="28"/>
      <c r="XQ364" s="28"/>
      <c r="XR364" s="28"/>
      <c r="XS364" s="28"/>
      <c r="XT364" s="28"/>
      <c r="XU364" s="28"/>
      <c r="XV364" s="28"/>
      <c r="XW364" s="28"/>
      <c r="XX364" s="28"/>
      <c r="XY364" s="28"/>
      <c r="XZ364" s="28"/>
      <c r="YA364" s="28"/>
      <c r="YB364" s="28"/>
      <c r="YC364" s="28"/>
      <c r="YD364" s="28"/>
      <c r="YE364" s="28"/>
      <c r="YF364" s="28"/>
      <c r="YG364" s="28"/>
      <c r="YH364" s="28"/>
      <c r="YI364" s="28"/>
      <c r="YJ364" s="28"/>
      <c r="YK364" s="28"/>
      <c r="YL364" s="28"/>
      <c r="YM364" s="28"/>
      <c r="YN364" s="28"/>
      <c r="YO364" s="28"/>
      <c r="YP364" s="28"/>
      <c r="YQ364" s="28"/>
      <c r="YR364" s="28"/>
      <c r="YS364" s="28"/>
      <c r="YT364" s="28"/>
      <c r="YU364" s="28"/>
      <c r="YV364" s="28"/>
      <c r="YW364" s="28"/>
      <c r="YX364" s="28"/>
      <c r="YY364" s="28"/>
      <c r="YZ364" s="28"/>
      <c r="ZA364" s="28"/>
      <c r="ZB364" s="28"/>
      <c r="ZC364" s="28"/>
      <c r="ZD364" s="28"/>
      <c r="ZE364" s="28"/>
      <c r="ZF364" s="28"/>
      <c r="ZG364" s="28"/>
      <c r="ZH364" s="28"/>
      <c r="ZI364" s="28"/>
      <c r="ZJ364" s="28"/>
      <c r="ZK364" s="28"/>
      <c r="ZL364" s="28"/>
      <c r="ZM364" s="28"/>
      <c r="ZN364" s="28"/>
      <c r="ZO364" s="28"/>
      <c r="ZP364" s="28"/>
      <c r="ZQ364" s="28"/>
      <c r="ZR364" s="28"/>
      <c r="ZS364" s="28"/>
      <c r="ZT364" s="28"/>
      <c r="ZU364" s="28"/>
      <c r="ZV364" s="28"/>
      <c r="ZW364" s="28"/>
      <c r="ZX364" s="28"/>
      <c r="ZY364" s="28"/>
      <c r="ZZ364" s="28"/>
      <c r="AAA364" s="28"/>
      <c r="AAB364" s="28"/>
      <c r="AAC364" s="28"/>
      <c r="AAD364" s="28"/>
      <c r="AAE364" s="28"/>
      <c r="AAF364" s="28"/>
      <c r="AAG364" s="28"/>
      <c r="AAH364" s="28"/>
      <c r="AAI364" s="28"/>
      <c r="AAJ364" s="28"/>
      <c r="AAK364" s="28"/>
      <c r="AAL364" s="28"/>
      <c r="AAM364" s="28"/>
      <c r="AAN364" s="28"/>
      <c r="AAO364" s="28"/>
      <c r="AAP364" s="28"/>
      <c r="AAQ364" s="28"/>
      <c r="AAR364" s="28"/>
      <c r="AAS364" s="28"/>
      <c r="AAT364" s="28"/>
      <c r="AAU364" s="28"/>
      <c r="AAV364" s="28"/>
      <c r="AAW364" s="28"/>
      <c r="AAX364" s="28"/>
      <c r="AAY364" s="28"/>
      <c r="AAZ364" s="28"/>
      <c r="ABA364" s="28"/>
      <c r="ABB364" s="28"/>
      <c r="ABC364" s="28"/>
      <c r="ABD364" s="28"/>
      <c r="ABE364" s="28"/>
      <c r="ABF364" s="28"/>
      <c r="ABG364" s="28"/>
      <c r="ABH364" s="28"/>
      <c r="ABI364" s="28"/>
      <c r="ABJ364" s="28"/>
      <c r="ABK364" s="28"/>
      <c r="ABL364" s="28"/>
      <c r="ABM364" s="28"/>
      <c r="ABN364" s="28"/>
      <c r="ABO364" s="28"/>
      <c r="ABP364" s="28"/>
      <c r="ABQ364" s="28"/>
      <c r="ABR364" s="28"/>
      <c r="ABS364" s="28"/>
      <c r="ABT364" s="28"/>
      <c r="ABU364" s="28"/>
      <c r="ABV364" s="28"/>
      <c r="ABW364" s="28"/>
      <c r="ABX364" s="28"/>
      <c r="ABY364" s="28"/>
      <c r="ABZ364" s="28"/>
      <c r="ACA364" s="28"/>
      <c r="ACB364" s="28"/>
      <c r="ACC364" s="28"/>
      <c r="ACD364" s="28"/>
      <c r="ACE364" s="28"/>
      <c r="ACF364" s="28"/>
      <c r="ACG364" s="28"/>
      <c r="ACH364" s="28"/>
      <c r="ACI364" s="28"/>
      <c r="ACJ364" s="28"/>
      <c r="ACK364" s="28"/>
      <c r="ACL364" s="28"/>
      <c r="ACM364" s="28"/>
      <c r="ACN364" s="28"/>
      <c r="ACO364" s="28"/>
      <c r="ACP364" s="28"/>
      <c r="ACQ364" s="28"/>
      <c r="ACR364" s="28"/>
      <c r="ACS364" s="28"/>
      <c r="ACT364" s="28"/>
      <c r="ACU364" s="28"/>
      <c r="ACV364" s="28"/>
      <c r="ACW364" s="28"/>
      <c r="ACX364" s="28"/>
      <c r="ACY364" s="28"/>
      <c r="ACZ364" s="28"/>
      <c r="ADA364" s="28"/>
      <c r="ADB364" s="28"/>
      <c r="ADC364" s="28"/>
      <c r="ADD364" s="28"/>
      <c r="ADE364" s="28"/>
      <c r="ADF364" s="28"/>
      <c r="ADG364" s="28"/>
      <c r="ADH364" s="28"/>
      <c r="ADI364" s="28"/>
      <c r="ADJ364" s="28"/>
      <c r="ADK364" s="28"/>
      <c r="ADL364" s="28"/>
      <c r="ADM364" s="28"/>
      <c r="ADN364" s="28"/>
      <c r="ADO364" s="28"/>
      <c r="ADP364" s="28"/>
      <c r="ADQ364" s="28"/>
      <c r="ADR364" s="28"/>
      <c r="ADS364" s="28"/>
      <c r="ADT364" s="28"/>
      <c r="ADU364" s="28"/>
      <c r="ADV364" s="28"/>
      <c r="ADW364" s="28"/>
      <c r="ADX364" s="28"/>
      <c r="ADY364" s="28"/>
      <c r="ADZ364" s="28"/>
      <c r="AEA364" s="28"/>
      <c r="AEB364" s="28"/>
      <c r="AEC364" s="28"/>
      <c r="AED364" s="28"/>
      <c r="AEE364" s="28"/>
      <c r="AEF364" s="28"/>
      <c r="AEG364" s="28"/>
      <c r="AEH364" s="28"/>
      <c r="AEI364" s="28"/>
      <c r="AEJ364" s="28"/>
      <c r="AEK364" s="28"/>
      <c r="AEL364" s="28"/>
      <c r="AEM364" s="28"/>
      <c r="AEN364" s="28"/>
      <c r="AEO364" s="28"/>
      <c r="AEP364" s="28"/>
      <c r="AEQ364" s="28"/>
      <c r="AER364" s="28"/>
      <c r="AES364" s="28"/>
      <c r="AET364" s="28"/>
      <c r="AEU364" s="28"/>
      <c r="AEV364" s="28"/>
      <c r="AEW364" s="28"/>
      <c r="AEX364" s="28"/>
      <c r="AEY364" s="28"/>
      <c r="AEZ364" s="28"/>
      <c r="AFA364" s="28"/>
      <c r="AFB364" s="28"/>
      <c r="AFC364" s="28"/>
      <c r="AFD364" s="28"/>
      <c r="AFE364" s="28"/>
      <c r="AFF364" s="28"/>
      <c r="AFG364" s="28"/>
      <c r="AFH364" s="28"/>
      <c r="AFI364" s="28"/>
      <c r="AFJ364" s="28"/>
      <c r="AFK364" s="28"/>
      <c r="AFL364" s="28"/>
      <c r="AFM364" s="28"/>
      <c r="AFN364" s="28"/>
      <c r="AFO364" s="28"/>
    </row>
    <row r="365" spans="1:847" s="28" customFormat="1" ht="31.05" customHeight="1">
      <c r="A365" s="450"/>
      <c r="B365" s="35"/>
      <c r="C365" s="474" t="s">
        <v>314</v>
      </c>
      <c r="D365" s="350"/>
      <c r="E365" s="452" t="b">
        <v>0</v>
      </c>
      <c r="F365" s="453">
        <f>$I$24*$I365/100</f>
        <v>0</v>
      </c>
      <c r="G365" s="453">
        <f>$G$24*$I365/100</f>
        <v>0</v>
      </c>
      <c r="H365" s="35" t="s">
        <v>453</v>
      </c>
      <c r="I365" s="542">
        <v>100</v>
      </c>
      <c r="J365" s="455" t="s">
        <v>334</v>
      </c>
      <c r="K365" s="456">
        <f>$AA365</f>
        <v>0</v>
      </c>
      <c r="L365" s="643" t="str">
        <f>IF($E365,K365,"")</f>
        <v/>
      </c>
      <c r="M365" s="335">
        <v>6.69</v>
      </c>
      <c r="N365" s="246" t="s">
        <v>166</v>
      </c>
      <c r="O365" s="246">
        <f>G365*M365</f>
        <v>0</v>
      </c>
      <c r="P365" s="245" t="s">
        <v>315</v>
      </c>
      <c r="Q365" s="246"/>
      <c r="R365" s="245"/>
      <c r="S365" s="246"/>
      <c r="T365" s="251"/>
      <c r="U365" s="246"/>
      <c r="V365" s="246"/>
      <c r="W365" s="246"/>
      <c r="X365" s="246"/>
      <c r="Y365" s="246">
        <f>(O365+S365)/2</f>
        <v>0</v>
      </c>
      <c r="Z365" s="246"/>
      <c r="AA365" s="246">
        <f>Y365-Z365</f>
        <v>0</v>
      </c>
    </row>
    <row r="366" spans="1:847" s="6" customFormat="1" ht="31.05" customHeight="1">
      <c r="A366" s="457"/>
      <c r="B366" s="44"/>
      <c r="C366" s="472" t="s">
        <v>430</v>
      </c>
      <c r="D366" s="349"/>
      <c r="E366" s="473" t="b">
        <v>0</v>
      </c>
      <c r="F366" s="461">
        <f>$I$24*$I366/100</f>
        <v>0</v>
      </c>
      <c r="G366" s="461">
        <f>$G$24*$I366/100</f>
        <v>0</v>
      </c>
      <c r="H366" s="44" t="s">
        <v>453</v>
      </c>
      <c r="I366" s="542">
        <v>100</v>
      </c>
      <c r="J366" s="468" t="s">
        <v>334</v>
      </c>
      <c r="K366" s="463">
        <f>$AA366</f>
        <v>0</v>
      </c>
      <c r="L366" s="642" t="str">
        <f>IF($E366,K366,"")</f>
        <v/>
      </c>
      <c r="M366" s="337">
        <v>4.95</v>
      </c>
      <c r="N366" s="256" t="s">
        <v>212</v>
      </c>
      <c r="O366" s="246">
        <f>G366*M366</f>
        <v>0</v>
      </c>
      <c r="P366" s="257" t="s">
        <v>431</v>
      </c>
      <c r="Q366" s="256"/>
      <c r="R366" s="257"/>
      <c r="S366" s="256"/>
      <c r="T366" s="319"/>
      <c r="U366" s="256"/>
      <c r="V366" s="256"/>
      <c r="W366" s="256"/>
      <c r="X366" s="256"/>
      <c r="Y366" s="246">
        <f>AVERAGE(O366,S366,W366)</f>
        <v>0</v>
      </c>
      <c r="Z366" s="256"/>
      <c r="AA366" s="246">
        <f>Y366-Z366</f>
        <v>0</v>
      </c>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8"/>
      <c r="EP366" s="28"/>
      <c r="EQ366" s="28"/>
      <c r="ER366" s="28"/>
      <c r="ES366" s="28"/>
      <c r="ET366" s="28"/>
      <c r="EU366" s="28"/>
      <c r="EV366" s="28"/>
      <c r="EW366" s="28"/>
      <c r="EX366" s="28"/>
      <c r="EY366" s="28"/>
      <c r="EZ366" s="28"/>
      <c r="FA366" s="28"/>
      <c r="FB366" s="28"/>
      <c r="FC366" s="28"/>
      <c r="FD366" s="28"/>
      <c r="FE366" s="28"/>
      <c r="FF366" s="28"/>
      <c r="FG366" s="28"/>
      <c r="FH366" s="28"/>
      <c r="FI366" s="28"/>
      <c r="FJ366" s="28"/>
      <c r="FK366" s="28"/>
      <c r="FL366" s="28"/>
      <c r="FM366" s="28"/>
      <c r="FN366" s="28"/>
      <c r="FO366" s="28"/>
      <c r="FP366" s="28"/>
      <c r="FQ366" s="28"/>
      <c r="FR366" s="28"/>
      <c r="FS366" s="28"/>
      <c r="FT366" s="28"/>
      <c r="FU366" s="28"/>
      <c r="FV366" s="28"/>
      <c r="FW366" s="28"/>
      <c r="FX366" s="28"/>
      <c r="FY366" s="28"/>
      <c r="FZ366" s="28"/>
      <c r="GA366" s="28"/>
      <c r="GB366" s="28"/>
      <c r="GC366" s="28"/>
      <c r="GD366" s="28"/>
      <c r="GE366" s="28"/>
      <c r="GF366" s="28"/>
      <c r="GG366" s="28"/>
      <c r="GH366" s="28"/>
      <c r="GI366" s="28"/>
      <c r="GJ366" s="28"/>
      <c r="GK366" s="28"/>
      <c r="GL366" s="28"/>
      <c r="GM366" s="28"/>
      <c r="GN366" s="28"/>
      <c r="GO366" s="28"/>
      <c r="GP366" s="28"/>
      <c r="GQ366" s="28"/>
      <c r="GR366" s="28"/>
      <c r="GS366" s="28"/>
      <c r="GT366" s="28"/>
      <c r="GU366" s="28"/>
      <c r="GV366" s="28"/>
      <c r="GW366" s="28"/>
      <c r="GX366" s="28"/>
      <c r="GY366" s="28"/>
      <c r="GZ366" s="28"/>
      <c r="HA366" s="28"/>
      <c r="HB366" s="28"/>
      <c r="HC366" s="28"/>
      <c r="HD366" s="28"/>
      <c r="HE366" s="28"/>
      <c r="HF366" s="28"/>
      <c r="HG366" s="28"/>
      <c r="HH366" s="28"/>
      <c r="HI366" s="28"/>
      <c r="HJ366" s="28"/>
      <c r="HK366" s="28"/>
      <c r="HL366" s="28"/>
      <c r="HM366" s="28"/>
      <c r="HN366" s="28"/>
      <c r="HO366" s="28"/>
      <c r="HP366" s="28"/>
      <c r="HQ366" s="28"/>
      <c r="HR366" s="28"/>
      <c r="HS366" s="28"/>
      <c r="HT366" s="28"/>
      <c r="HU366" s="28"/>
      <c r="HV366" s="28"/>
      <c r="HW366" s="28"/>
      <c r="HX366" s="28"/>
      <c r="HY366" s="28"/>
      <c r="HZ366" s="28"/>
      <c r="IA366" s="28"/>
      <c r="IB366" s="28"/>
      <c r="IC366" s="28"/>
      <c r="ID366" s="28"/>
      <c r="IE366" s="28"/>
      <c r="IF366" s="28"/>
      <c r="IG366" s="28"/>
      <c r="IH366" s="28"/>
      <c r="II366" s="28"/>
      <c r="IJ366" s="28"/>
      <c r="IK366" s="28"/>
      <c r="IL366" s="28"/>
      <c r="IM366" s="28"/>
      <c r="IN366" s="28"/>
      <c r="IO366" s="28"/>
      <c r="IP366" s="28"/>
      <c r="IQ366" s="28"/>
      <c r="IR366" s="28"/>
      <c r="IS366" s="28"/>
      <c r="IT366" s="28"/>
      <c r="IU366" s="28"/>
      <c r="IV366" s="28"/>
      <c r="IW366" s="28"/>
      <c r="IX366" s="28"/>
      <c r="IY366" s="28"/>
      <c r="IZ366" s="28"/>
      <c r="JA366" s="28"/>
      <c r="JB366" s="28"/>
      <c r="JC366" s="28"/>
      <c r="JD366" s="28"/>
      <c r="JE366" s="28"/>
      <c r="JF366" s="28"/>
      <c r="JG366" s="28"/>
      <c r="JH366" s="28"/>
      <c r="JI366" s="28"/>
      <c r="JJ366" s="28"/>
      <c r="JK366" s="28"/>
      <c r="JL366" s="28"/>
      <c r="JM366" s="28"/>
      <c r="JN366" s="28"/>
      <c r="JO366" s="28"/>
      <c r="JP366" s="28"/>
      <c r="JQ366" s="28"/>
      <c r="JR366" s="28"/>
      <c r="JS366" s="28"/>
      <c r="JT366" s="28"/>
      <c r="JU366" s="28"/>
      <c r="JV366" s="28"/>
      <c r="JW366" s="28"/>
      <c r="JX366" s="28"/>
      <c r="JY366" s="28"/>
      <c r="JZ366" s="28"/>
      <c r="KA366" s="28"/>
      <c r="KB366" s="28"/>
      <c r="KC366" s="28"/>
      <c r="KD366" s="28"/>
      <c r="KE366" s="28"/>
      <c r="KF366" s="28"/>
      <c r="KG366" s="28"/>
      <c r="KH366" s="28"/>
      <c r="KI366" s="28"/>
      <c r="KJ366" s="28"/>
      <c r="KK366" s="28"/>
      <c r="KL366" s="28"/>
      <c r="KM366" s="28"/>
      <c r="KN366" s="28"/>
      <c r="KO366" s="28"/>
      <c r="KP366" s="28"/>
      <c r="KQ366" s="28"/>
      <c r="KR366" s="28"/>
      <c r="KS366" s="28"/>
      <c r="KT366" s="28"/>
      <c r="KU366" s="28"/>
      <c r="KV366" s="28"/>
      <c r="KW366" s="28"/>
      <c r="KX366" s="28"/>
      <c r="KY366" s="28"/>
      <c r="KZ366" s="28"/>
      <c r="LA366" s="28"/>
      <c r="LB366" s="28"/>
      <c r="LC366" s="28"/>
      <c r="LD366" s="28"/>
      <c r="LE366" s="28"/>
      <c r="LF366" s="28"/>
      <c r="LG366" s="28"/>
      <c r="LH366" s="28"/>
      <c r="LI366" s="28"/>
      <c r="LJ366" s="28"/>
      <c r="LK366" s="28"/>
      <c r="LL366" s="28"/>
      <c r="LM366" s="28"/>
      <c r="LN366" s="28"/>
      <c r="LO366" s="28"/>
      <c r="LP366" s="28"/>
      <c r="LQ366" s="28"/>
      <c r="LR366" s="28"/>
      <c r="LS366" s="28"/>
      <c r="LT366" s="28"/>
      <c r="LU366" s="28"/>
      <c r="LV366" s="28"/>
      <c r="LW366" s="28"/>
      <c r="LX366" s="28"/>
      <c r="LY366" s="28"/>
      <c r="LZ366" s="28"/>
      <c r="MA366" s="28"/>
      <c r="MB366" s="28"/>
      <c r="MC366" s="28"/>
      <c r="MD366" s="28"/>
      <c r="ME366" s="28"/>
      <c r="MF366" s="28"/>
      <c r="MG366" s="28"/>
      <c r="MH366" s="28"/>
      <c r="MI366" s="28"/>
      <c r="MJ366" s="28"/>
      <c r="MK366" s="28"/>
      <c r="ML366" s="28"/>
      <c r="MM366" s="28"/>
      <c r="MN366" s="28"/>
      <c r="MO366" s="28"/>
      <c r="MP366" s="28"/>
      <c r="MQ366" s="28"/>
      <c r="MR366" s="28"/>
      <c r="MS366" s="28"/>
      <c r="MT366" s="28"/>
      <c r="MU366" s="28"/>
      <c r="MV366" s="28"/>
      <c r="MW366" s="28"/>
      <c r="MX366" s="28"/>
      <c r="MY366" s="28"/>
      <c r="MZ366" s="28"/>
      <c r="NA366" s="28"/>
      <c r="NB366" s="28"/>
      <c r="NC366" s="28"/>
      <c r="ND366" s="28"/>
      <c r="NE366" s="28"/>
      <c r="NF366" s="28"/>
      <c r="NG366" s="28"/>
      <c r="NH366" s="28"/>
      <c r="NI366" s="28"/>
      <c r="NJ366" s="28"/>
      <c r="NK366" s="28"/>
      <c r="NL366" s="28"/>
      <c r="NM366" s="28"/>
      <c r="NN366" s="28"/>
      <c r="NO366" s="28"/>
      <c r="NP366" s="28"/>
      <c r="NQ366" s="28"/>
      <c r="NR366" s="28"/>
      <c r="NS366" s="28"/>
      <c r="NT366" s="28"/>
      <c r="NU366" s="28"/>
      <c r="NV366" s="28"/>
      <c r="NW366" s="28"/>
      <c r="NX366" s="28"/>
      <c r="NY366" s="28"/>
      <c r="NZ366" s="28"/>
      <c r="OA366" s="28"/>
      <c r="OB366" s="28"/>
      <c r="OC366" s="28"/>
      <c r="OD366" s="28"/>
      <c r="OE366" s="28"/>
      <c r="OF366" s="28"/>
      <c r="OG366" s="28"/>
      <c r="OH366" s="28"/>
      <c r="OI366" s="28"/>
      <c r="OJ366" s="28"/>
      <c r="OK366" s="28"/>
      <c r="OL366" s="28"/>
      <c r="OM366" s="28"/>
      <c r="ON366" s="28"/>
      <c r="OO366" s="28"/>
      <c r="OP366" s="28"/>
      <c r="OQ366" s="28"/>
      <c r="OR366" s="28"/>
      <c r="OS366" s="28"/>
      <c r="OT366" s="28"/>
      <c r="OU366" s="28"/>
      <c r="OV366" s="28"/>
      <c r="OW366" s="28"/>
      <c r="OX366" s="28"/>
      <c r="OY366" s="28"/>
      <c r="OZ366" s="28"/>
      <c r="PA366" s="28"/>
      <c r="PB366" s="28"/>
      <c r="PC366" s="28"/>
      <c r="PD366" s="28"/>
      <c r="PE366" s="28"/>
      <c r="PF366" s="28"/>
      <c r="PG366" s="28"/>
      <c r="PH366" s="28"/>
      <c r="PI366" s="28"/>
      <c r="PJ366" s="28"/>
      <c r="PK366" s="28"/>
      <c r="PL366" s="28"/>
      <c r="PM366" s="28"/>
      <c r="PN366" s="28"/>
      <c r="PO366" s="28"/>
      <c r="PP366" s="28"/>
      <c r="PQ366" s="28"/>
      <c r="PR366" s="28"/>
      <c r="PS366" s="28"/>
      <c r="PT366" s="28"/>
      <c r="PU366" s="28"/>
      <c r="PV366" s="28"/>
      <c r="PW366" s="28"/>
      <c r="PX366" s="28"/>
      <c r="PY366" s="28"/>
      <c r="PZ366" s="28"/>
      <c r="QA366" s="28"/>
      <c r="QB366" s="28"/>
      <c r="QC366" s="28"/>
      <c r="QD366" s="28"/>
      <c r="QE366" s="28"/>
      <c r="QF366" s="28"/>
      <c r="QG366" s="28"/>
      <c r="QH366" s="28"/>
      <c r="QI366" s="28"/>
      <c r="QJ366" s="28"/>
      <c r="QK366" s="28"/>
      <c r="QL366" s="28"/>
      <c r="QM366" s="28"/>
      <c r="QN366" s="28"/>
      <c r="QO366" s="28"/>
      <c r="QP366" s="28"/>
      <c r="QQ366" s="28"/>
      <c r="QR366" s="28"/>
      <c r="QS366" s="28"/>
      <c r="QT366" s="28"/>
      <c r="QU366" s="28"/>
      <c r="QV366" s="28"/>
      <c r="QW366" s="28"/>
      <c r="QX366" s="28"/>
      <c r="QY366" s="28"/>
      <c r="QZ366" s="28"/>
      <c r="RA366" s="28"/>
      <c r="RB366" s="28"/>
      <c r="RC366" s="28"/>
      <c r="RD366" s="28"/>
      <c r="RE366" s="28"/>
      <c r="RF366" s="28"/>
      <c r="RG366" s="28"/>
      <c r="RH366" s="28"/>
      <c r="RI366" s="28"/>
      <c r="RJ366" s="28"/>
      <c r="RK366" s="28"/>
      <c r="RL366" s="28"/>
      <c r="RM366" s="28"/>
      <c r="RN366" s="28"/>
      <c r="RO366" s="28"/>
      <c r="RP366" s="28"/>
      <c r="RQ366" s="28"/>
      <c r="RR366" s="28"/>
      <c r="RS366" s="28"/>
      <c r="RT366" s="28"/>
      <c r="RU366" s="28"/>
      <c r="RV366" s="28"/>
      <c r="RW366" s="28"/>
      <c r="RX366" s="28"/>
      <c r="RY366" s="28"/>
      <c r="RZ366" s="28"/>
      <c r="SA366" s="28"/>
      <c r="SB366" s="28"/>
      <c r="SC366" s="28"/>
      <c r="SD366" s="28"/>
      <c r="SE366" s="28"/>
      <c r="SF366" s="28"/>
      <c r="SG366" s="28"/>
      <c r="SH366" s="28"/>
      <c r="SI366" s="28"/>
      <c r="SJ366" s="28"/>
      <c r="SK366" s="28"/>
      <c r="SL366" s="28"/>
      <c r="SM366" s="28"/>
      <c r="SN366" s="28"/>
      <c r="SO366" s="28"/>
      <c r="SP366" s="28"/>
      <c r="SQ366" s="28"/>
      <c r="SR366" s="28"/>
      <c r="SS366" s="28"/>
      <c r="ST366" s="28"/>
      <c r="SU366" s="28"/>
      <c r="SV366" s="28"/>
      <c r="SW366" s="28"/>
      <c r="SX366" s="28"/>
      <c r="SY366" s="28"/>
      <c r="SZ366" s="28"/>
      <c r="TA366" s="28"/>
      <c r="TB366" s="28"/>
      <c r="TC366" s="28"/>
      <c r="TD366" s="28"/>
      <c r="TE366" s="28"/>
      <c r="TF366" s="28"/>
      <c r="TG366" s="28"/>
      <c r="TH366" s="28"/>
      <c r="TI366" s="28"/>
      <c r="TJ366" s="28"/>
      <c r="TK366" s="28"/>
      <c r="TL366" s="28"/>
      <c r="TM366" s="28"/>
      <c r="TN366" s="28"/>
      <c r="TO366" s="28"/>
      <c r="TP366" s="28"/>
      <c r="TQ366" s="28"/>
      <c r="TR366" s="28"/>
      <c r="TS366" s="28"/>
      <c r="TT366" s="28"/>
      <c r="TU366" s="28"/>
      <c r="TV366" s="28"/>
      <c r="TW366" s="28"/>
      <c r="TX366" s="28"/>
      <c r="TY366" s="28"/>
      <c r="TZ366" s="28"/>
      <c r="UA366" s="28"/>
      <c r="UB366" s="28"/>
      <c r="UC366" s="28"/>
      <c r="UD366" s="28"/>
      <c r="UE366" s="28"/>
      <c r="UF366" s="28"/>
      <c r="UG366" s="28"/>
      <c r="UH366" s="28"/>
      <c r="UI366" s="28"/>
      <c r="UJ366" s="28"/>
      <c r="UK366" s="28"/>
      <c r="UL366" s="28"/>
      <c r="UM366" s="28"/>
      <c r="UN366" s="28"/>
      <c r="UO366" s="28"/>
      <c r="UP366" s="28"/>
      <c r="UQ366" s="28"/>
      <c r="UR366" s="28"/>
      <c r="US366" s="28"/>
      <c r="UT366" s="28"/>
      <c r="UU366" s="28"/>
      <c r="UV366" s="28"/>
      <c r="UW366" s="28"/>
      <c r="UX366" s="28"/>
      <c r="UY366" s="28"/>
      <c r="UZ366" s="28"/>
      <c r="VA366" s="28"/>
      <c r="VB366" s="28"/>
      <c r="VC366" s="28"/>
      <c r="VD366" s="28"/>
      <c r="VE366" s="28"/>
      <c r="VF366" s="28"/>
      <c r="VG366" s="28"/>
      <c r="VH366" s="28"/>
      <c r="VI366" s="28"/>
      <c r="VJ366" s="28"/>
      <c r="VK366" s="28"/>
      <c r="VL366" s="28"/>
      <c r="VM366" s="28"/>
      <c r="VN366" s="28"/>
      <c r="VO366" s="28"/>
      <c r="VP366" s="28"/>
      <c r="VQ366" s="28"/>
      <c r="VR366" s="28"/>
      <c r="VS366" s="28"/>
      <c r="VT366" s="28"/>
      <c r="VU366" s="28"/>
      <c r="VV366" s="28"/>
      <c r="VW366" s="28"/>
      <c r="VX366" s="28"/>
      <c r="VY366" s="28"/>
      <c r="VZ366" s="28"/>
      <c r="WA366" s="28"/>
      <c r="WB366" s="28"/>
      <c r="WC366" s="28"/>
      <c r="WD366" s="28"/>
      <c r="WE366" s="28"/>
      <c r="WF366" s="28"/>
      <c r="WG366" s="28"/>
      <c r="WH366" s="28"/>
      <c r="WI366" s="28"/>
      <c r="WJ366" s="28"/>
      <c r="WK366" s="28"/>
      <c r="WL366" s="28"/>
      <c r="WM366" s="28"/>
      <c r="WN366" s="28"/>
      <c r="WO366" s="28"/>
      <c r="WP366" s="28"/>
      <c r="WQ366" s="28"/>
      <c r="WR366" s="28"/>
      <c r="WS366" s="28"/>
      <c r="WT366" s="28"/>
      <c r="WU366" s="28"/>
      <c r="WV366" s="28"/>
      <c r="WW366" s="28"/>
      <c r="WX366" s="28"/>
      <c r="WY366" s="28"/>
      <c r="WZ366" s="28"/>
      <c r="XA366" s="28"/>
      <c r="XB366" s="28"/>
      <c r="XC366" s="28"/>
      <c r="XD366" s="28"/>
      <c r="XE366" s="28"/>
      <c r="XF366" s="28"/>
      <c r="XG366" s="28"/>
      <c r="XH366" s="28"/>
      <c r="XI366" s="28"/>
      <c r="XJ366" s="28"/>
      <c r="XK366" s="28"/>
      <c r="XL366" s="28"/>
      <c r="XM366" s="28"/>
      <c r="XN366" s="28"/>
      <c r="XO366" s="28"/>
      <c r="XP366" s="28"/>
      <c r="XQ366" s="28"/>
      <c r="XR366" s="28"/>
      <c r="XS366" s="28"/>
      <c r="XT366" s="28"/>
      <c r="XU366" s="28"/>
      <c r="XV366" s="28"/>
      <c r="XW366" s="28"/>
      <c r="XX366" s="28"/>
      <c r="XY366" s="28"/>
      <c r="XZ366" s="28"/>
      <c r="YA366" s="28"/>
      <c r="YB366" s="28"/>
      <c r="YC366" s="28"/>
      <c r="YD366" s="28"/>
      <c r="YE366" s="28"/>
      <c r="YF366" s="28"/>
      <c r="YG366" s="28"/>
      <c r="YH366" s="28"/>
      <c r="YI366" s="28"/>
      <c r="YJ366" s="28"/>
      <c r="YK366" s="28"/>
      <c r="YL366" s="28"/>
      <c r="YM366" s="28"/>
      <c r="YN366" s="28"/>
      <c r="YO366" s="28"/>
      <c r="YP366" s="28"/>
      <c r="YQ366" s="28"/>
      <c r="YR366" s="28"/>
      <c r="YS366" s="28"/>
      <c r="YT366" s="28"/>
      <c r="YU366" s="28"/>
      <c r="YV366" s="28"/>
      <c r="YW366" s="28"/>
      <c r="YX366" s="28"/>
      <c r="YY366" s="28"/>
      <c r="YZ366" s="28"/>
      <c r="ZA366" s="28"/>
      <c r="ZB366" s="28"/>
      <c r="ZC366" s="28"/>
      <c r="ZD366" s="28"/>
      <c r="ZE366" s="28"/>
      <c r="ZF366" s="28"/>
      <c r="ZG366" s="28"/>
      <c r="ZH366" s="28"/>
      <c r="ZI366" s="28"/>
      <c r="ZJ366" s="28"/>
      <c r="ZK366" s="28"/>
      <c r="ZL366" s="28"/>
      <c r="ZM366" s="28"/>
      <c r="ZN366" s="28"/>
      <c r="ZO366" s="28"/>
      <c r="ZP366" s="28"/>
      <c r="ZQ366" s="28"/>
      <c r="ZR366" s="28"/>
      <c r="ZS366" s="28"/>
      <c r="ZT366" s="28"/>
      <c r="ZU366" s="28"/>
      <c r="ZV366" s="28"/>
      <c r="ZW366" s="28"/>
      <c r="ZX366" s="28"/>
      <c r="ZY366" s="28"/>
      <c r="ZZ366" s="28"/>
      <c r="AAA366" s="28"/>
      <c r="AAB366" s="28"/>
      <c r="AAC366" s="28"/>
      <c r="AAD366" s="28"/>
      <c r="AAE366" s="28"/>
      <c r="AAF366" s="28"/>
      <c r="AAG366" s="28"/>
      <c r="AAH366" s="28"/>
      <c r="AAI366" s="28"/>
      <c r="AAJ366" s="28"/>
      <c r="AAK366" s="28"/>
      <c r="AAL366" s="28"/>
      <c r="AAM366" s="28"/>
      <c r="AAN366" s="28"/>
      <c r="AAO366" s="28"/>
      <c r="AAP366" s="28"/>
      <c r="AAQ366" s="28"/>
      <c r="AAR366" s="28"/>
      <c r="AAS366" s="28"/>
      <c r="AAT366" s="28"/>
      <c r="AAU366" s="28"/>
      <c r="AAV366" s="28"/>
      <c r="AAW366" s="28"/>
      <c r="AAX366" s="28"/>
      <c r="AAY366" s="28"/>
      <c r="AAZ366" s="28"/>
      <c r="ABA366" s="28"/>
      <c r="ABB366" s="28"/>
      <c r="ABC366" s="28"/>
      <c r="ABD366" s="28"/>
      <c r="ABE366" s="28"/>
      <c r="ABF366" s="28"/>
      <c r="ABG366" s="28"/>
      <c r="ABH366" s="28"/>
      <c r="ABI366" s="28"/>
      <c r="ABJ366" s="28"/>
      <c r="ABK366" s="28"/>
      <c r="ABL366" s="28"/>
      <c r="ABM366" s="28"/>
      <c r="ABN366" s="28"/>
      <c r="ABO366" s="28"/>
      <c r="ABP366" s="28"/>
      <c r="ABQ366" s="28"/>
      <c r="ABR366" s="28"/>
      <c r="ABS366" s="28"/>
      <c r="ABT366" s="28"/>
      <c r="ABU366" s="28"/>
      <c r="ABV366" s="28"/>
      <c r="ABW366" s="28"/>
      <c r="ABX366" s="28"/>
      <c r="ABY366" s="28"/>
      <c r="ABZ366" s="28"/>
      <c r="ACA366" s="28"/>
      <c r="ACB366" s="28"/>
      <c r="ACC366" s="28"/>
      <c r="ACD366" s="28"/>
      <c r="ACE366" s="28"/>
      <c r="ACF366" s="28"/>
      <c r="ACG366" s="28"/>
      <c r="ACH366" s="28"/>
      <c r="ACI366" s="28"/>
      <c r="ACJ366" s="28"/>
      <c r="ACK366" s="28"/>
      <c r="ACL366" s="28"/>
      <c r="ACM366" s="28"/>
      <c r="ACN366" s="28"/>
      <c r="ACO366" s="28"/>
      <c r="ACP366" s="28"/>
      <c r="ACQ366" s="28"/>
      <c r="ACR366" s="28"/>
      <c r="ACS366" s="28"/>
      <c r="ACT366" s="28"/>
      <c r="ACU366" s="28"/>
      <c r="ACV366" s="28"/>
      <c r="ACW366" s="28"/>
      <c r="ACX366" s="28"/>
      <c r="ACY366" s="28"/>
      <c r="ACZ366" s="28"/>
      <c r="ADA366" s="28"/>
      <c r="ADB366" s="28"/>
      <c r="ADC366" s="28"/>
      <c r="ADD366" s="28"/>
      <c r="ADE366" s="28"/>
      <c r="ADF366" s="28"/>
      <c r="ADG366" s="28"/>
      <c r="ADH366" s="28"/>
      <c r="ADI366" s="28"/>
      <c r="ADJ366" s="28"/>
      <c r="ADK366" s="28"/>
      <c r="ADL366" s="28"/>
      <c r="ADM366" s="28"/>
      <c r="ADN366" s="28"/>
      <c r="ADO366" s="28"/>
      <c r="ADP366" s="28"/>
      <c r="ADQ366" s="28"/>
      <c r="ADR366" s="28"/>
      <c r="ADS366" s="28"/>
      <c r="ADT366" s="28"/>
      <c r="ADU366" s="28"/>
      <c r="ADV366" s="28"/>
      <c r="ADW366" s="28"/>
      <c r="ADX366" s="28"/>
      <c r="ADY366" s="28"/>
      <c r="ADZ366" s="28"/>
      <c r="AEA366" s="28"/>
      <c r="AEB366" s="28"/>
      <c r="AEC366" s="28"/>
      <c r="AED366" s="28"/>
      <c r="AEE366" s="28"/>
      <c r="AEF366" s="28"/>
      <c r="AEG366" s="28"/>
      <c r="AEH366" s="28"/>
      <c r="AEI366" s="28"/>
      <c r="AEJ366" s="28"/>
      <c r="AEK366" s="28"/>
      <c r="AEL366" s="28"/>
      <c r="AEM366" s="28"/>
      <c r="AEN366" s="28"/>
      <c r="AEO366" s="28"/>
      <c r="AEP366" s="28"/>
      <c r="AEQ366" s="28"/>
      <c r="AER366" s="28"/>
      <c r="AES366" s="28"/>
      <c r="AET366" s="28"/>
      <c r="AEU366" s="28"/>
      <c r="AEV366" s="28"/>
      <c r="AEW366" s="28"/>
      <c r="AEX366" s="28"/>
      <c r="AEY366" s="28"/>
      <c r="AEZ366" s="28"/>
      <c r="AFA366" s="28"/>
      <c r="AFB366" s="28"/>
      <c r="AFC366" s="28"/>
      <c r="AFD366" s="28"/>
      <c r="AFE366" s="28"/>
      <c r="AFF366" s="28"/>
      <c r="AFG366" s="28"/>
      <c r="AFH366" s="28"/>
      <c r="AFI366" s="28"/>
      <c r="AFJ366" s="28"/>
      <c r="AFK366" s="28"/>
      <c r="AFL366" s="28"/>
      <c r="AFM366" s="28"/>
      <c r="AFN366" s="28"/>
      <c r="AFO366" s="28"/>
    </row>
    <row r="367" spans="1:847" s="6" customFormat="1" ht="31.05" customHeight="1">
      <c r="A367" s="450"/>
      <c r="B367" s="35"/>
      <c r="C367" s="474"/>
      <c r="D367" s="35"/>
      <c r="E367" s="477"/>
      <c r="F367" s="477"/>
      <c r="G367" s="453"/>
      <c r="H367" s="35"/>
      <c r="I367" s="478"/>
      <c r="J367" s="455"/>
      <c r="K367" s="456"/>
      <c r="L367" s="422"/>
      <c r="M367" s="337"/>
      <c r="N367" s="256"/>
      <c r="O367" s="256"/>
      <c r="P367" s="257"/>
      <c r="Q367" s="256"/>
      <c r="R367" s="257"/>
      <c r="S367" s="256"/>
      <c r="T367" s="319"/>
      <c r="U367" s="256"/>
      <c r="V367" s="256"/>
      <c r="W367" s="256"/>
      <c r="X367" s="256"/>
      <c r="Y367" s="256"/>
      <c r="Z367" s="256"/>
      <c r="AA367" s="256"/>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c r="DT367" s="28"/>
      <c r="DU367" s="28"/>
      <c r="DV367" s="28"/>
      <c r="DW367" s="28"/>
      <c r="DX367" s="28"/>
      <c r="DY367" s="28"/>
      <c r="DZ367" s="28"/>
      <c r="EA367" s="28"/>
      <c r="EB367" s="28"/>
      <c r="EC367" s="28"/>
      <c r="ED367" s="28"/>
      <c r="EE367" s="28"/>
      <c r="EF367" s="28"/>
      <c r="EG367" s="28"/>
      <c r="EH367" s="28"/>
      <c r="EI367" s="28"/>
      <c r="EJ367" s="28"/>
      <c r="EK367" s="28"/>
      <c r="EL367" s="28"/>
      <c r="EM367" s="28"/>
      <c r="EN367" s="28"/>
      <c r="EO367" s="28"/>
      <c r="EP367" s="28"/>
      <c r="EQ367" s="28"/>
      <c r="ER367" s="28"/>
      <c r="ES367" s="28"/>
      <c r="ET367" s="28"/>
      <c r="EU367" s="28"/>
      <c r="EV367" s="28"/>
      <c r="EW367" s="28"/>
      <c r="EX367" s="28"/>
      <c r="EY367" s="28"/>
      <c r="EZ367" s="28"/>
      <c r="FA367" s="28"/>
      <c r="FB367" s="28"/>
      <c r="FC367" s="28"/>
      <c r="FD367" s="28"/>
      <c r="FE367" s="28"/>
      <c r="FF367" s="28"/>
      <c r="FG367" s="28"/>
      <c r="FH367" s="28"/>
      <c r="FI367" s="28"/>
      <c r="FJ367" s="28"/>
      <c r="FK367" s="28"/>
      <c r="FL367" s="28"/>
      <c r="FM367" s="28"/>
      <c r="FN367" s="28"/>
      <c r="FO367" s="28"/>
      <c r="FP367" s="28"/>
      <c r="FQ367" s="28"/>
      <c r="FR367" s="28"/>
      <c r="FS367" s="28"/>
      <c r="FT367" s="28"/>
      <c r="FU367" s="28"/>
      <c r="FV367" s="28"/>
      <c r="FW367" s="28"/>
      <c r="FX367" s="28"/>
      <c r="FY367" s="28"/>
      <c r="FZ367" s="28"/>
      <c r="GA367" s="28"/>
      <c r="GB367" s="28"/>
      <c r="GC367" s="28"/>
      <c r="GD367" s="28"/>
      <c r="GE367" s="28"/>
      <c r="GF367" s="28"/>
      <c r="GG367" s="28"/>
      <c r="GH367" s="28"/>
      <c r="GI367" s="28"/>
      <c r="GJ367" s="28"/>
      <c r="GK367" s="28"/>
      <c r="GL367" s="28"/>
      <c r="GM367" s="28"/>
      <c r="GN367" s="28"/>
      <c r="GO367" s="28"/>
      <c r="GP367" s="28"/>
      <c r="GQ367" s="28"/>
      <c r="GR367" s="28"/>
      <c r="GS367" s="28"/>
      <c r="GT367" s="28"/>
      <c r="GU367" s="28"/>
      <c r="GV367" s="28"/>
      <c r="GW367" s="28"/>
      <c r="GX367" s="28"/>
      <c r="GY367" s="28"/>
      <c r="GZ367" s="28"/>
      <c r="HA367" s="28"/>
      <c r="HB367" s="28"/>
      <c r="HC367" s="28"/>
      <c r="HD367" s="28"/>
      <c r="HE367" s="28"/>
      <c r="HF367" s="28"/>
      <c r="HG367" s="28"/>
      <c r="HH367" s="28"/>
      <c r="HI367" s="28"/>
      <c r="HJ367" s="28"/>
      <c r="HK367" s="28"/>
      <c r="HL367" s="28"/>
      <c r="HM367" s="28"/>
      <c r="HN367" s="28"/>
      <c r="HO367" s="28"/>
      <c r="HP367" s="28"/>
      <c r="HQ367" s="28"/>
      <c r="HR367" s="28"/>
      <c r="HS367" s="28"/>
      <c r="HT367" s="28"/>
      <c r="HU367" s="28"/>
      <c r="HV367" s="28"/>
      <c r="HW367" s="28"/>
      <c r="HX367" s="28"/>
      <c r="HY367" s="28"/>
      <c r="HZ367" s="28"/>
      <c r="IA367" s="28"/>
      <c r="IB367" s="28"/>
      <c r="IC367" s="28"/>
      <c r="ID367" s="28"/>
      <c r="IE367" s="28"/>
      <c r="IF367" s="28"/>
      <c r="IG367" s="28"/>
      <c r="IH367" s="28"/>
      <c r="II367" s="28"/>
      <c r="IJ367" s="28"/>
      <c r="IK367" s="28"/>
      <c r="IL367" s="28"/>
      <c r="IM367" s="28"/>
      <c r="IN367" s="28"/>
      <c r="IO367" s="28"/>
      <c r="IP367" s="28"/>
      <c r="IQ367" s="28"/>
      <c r="IR367" s="28"/>
      <c r="IS367" s="28"/>
      <c r="IT367" s="28"/>
      <c r="IU367" s="28"/>
      <c r="IV367" s="28"/>
      <c r="IW367" s="28"/>
      <c r="IX367" s="28"/>
      <c r="IY367" s="28"/>
      <c r="IZ367" s="28"/>
      <c r="JA367" s="28"/>
      <c r="JB367" s="28"/>
      <c r="JC367" s="28"/>
      <c r="JD367" s="28"/>
      <c r="JE367" s="28"/>
      <c r="JF367" s="28"/>
      <c r="JG367" s="28"/>
      <c r="JH367" s="28"/>
      <c r="JI367" s="28"/>
      <c r="JJ367" s="28"/>
      <c r="JK367" s="28"/>
      <c r="JL367" s="28"/>
      <c r="JM367" s="28"/>
      <c r="JN367" s="28"/>
      <c r="JO367" s="28"/>
      <c r="JP367" s="28"/>
      <c r="JQ367" s="28"/>
      <c r="JR367" s="28"/>
      <c r="JS367" s="28"/>
      <c r="JT367" s="28"/>
      <c r="JU367" s="28"/>
      <c r="JV367" s="28"/>
      <c r="JW367" s="28"/>
      <c r="JX367" s="28"/>
      <c r="JY367" s="28"/>
      <c r="JZ367" s="28"/>
      <c r="KA367" s="28"/>
      <c r="KB367" s="28"/>
      <c r="KC367" s="28"/>
      <c r="KD367" s="28"/>
      <c r="KE367" s="28"/>
      <c r="KF367" s="28"/>
      <c r="KG367" s="28"/>
      <c r="KH367" s="28"/>
      <c r="KI367" s="28"/>
      <c r="KJ367" s="28"/>
      <c r="KK367" s="28"/>
      <c r="KL367" s="28"/>
      <c r="KM367" s="28"/>
      <c r="KN367" s="28"/>
      <c r="KO367" s="28"/>
      <c r="KP367" s="28"/>
      <c r="KQ367" s="28"/>
      <c r="KR367" s="28"/>
      <c r="KS367" s="28"/>
      <c r="KT367" s="28"/>
      <c r="KU367" s="28"/>
      <c r="KV367" s="28"/>
      <c r="KW367" s="28"/>
      <c r="KX367" s="28"/>
      <c r="KY367" s="28"/>
      <c r="KZ367" s="28"/>
      <c r="LA367" s="28"/>
      <c r="LB367" s="28"/>
      <c r="LC367" s="28"/>
      <c r="LD367" s="28"/>
      <c r="LE367" s="28"/>
      <c r="LF367" s="28"/>
      <c r="LG367" s="28"/>
      <c r="LH367" s="28"/>
      <c r="LI367" s="28"/>
      <c r="LJ367" s="28"/>
      <c r="LK367" s="28"/>
      <c r="LL367" s="28"/>
      <c r="LM367" s="28"/>
      <c r="LN367" s="28"/>
      <c r="LO367" s="28"/>
      <c r="LP367" s="28"/>
      <c r="LQ367" s="28"/>
      <c r="LR367" s="28"/>
      <c r="LS367" s="28"/>
      <c r="LT367" s="28"/>
      <c r="LU367" s="28"/>
      <c r="LV367" s="28"/>
      <c r="LW367" s="28"/>
      <c r="LX367" s="28"/>
      <c r="LY367" s="28"/>
      <c r="LZ367" s="28"/>
      <c r="MA367" s="28"/>
      <c r="MB367" s="28"/>
      <c r="MC367" s="28"/>
      <c r="MD367" s="28"/>
      <c r="ME367" s="28"/>
      <c r="MF367" s="28"/>
      <c r="MG367" s="28"/>
      <c r="MH367" s="28"/>
      <c r="MI367" s="28"/>
      <c r="MJ367" s="28"/>
      <c r="MK367" s="28"/>
      <c r="ML367" s="28"/>
      <c r="MM367" s="28"/>
      <c r="MN367" s="28"/>
      <c r="MO367" s="28"/>
      <c r="MP367" s="28"/>
      <c r="MQ367" s="28"/>
      <c r="MR367" s="28"/>
      <c r="MS367" s="28"/>
      <c r="MT367" s="28"/>
      <c r="MU367" s="28"/>
      <c r="MV367" s="28"/>
      <c r="MW367" s="28"/>
      <c r="MX367" s="28"/>
      <c r="MY367" s="28"/>
      <c r="MZ367" s="28"/>
      <c r="NA367" s="28"/>
      <c r="NB367" s="28"/>
      <c r="NC367" s="28"/>
      <c r="ND367" s="28"/>
      <c r="NE367" s="28"/>
      <c r="NF367" s="28"/>
      <c r="NG367" s="28"/>
      <c r="NH367" s="28"/>
      <c r="NI367" s="28"/>
      <c r="NJ367" s="28"/>
      <c r="NK367" s="28"/>
      <c r="NL367" s="28"/>
      <c r="NM367" s="28"/>
      <c r="NN367" s="28"/>
      <c r="NO367" s="28"/>
      <c r="NP367" s="28"/>
      <c r="NQ367" s="28"/>
      <c r="NR367" s="28"/>
      <c r="NS367" s="28"/>
      <c r="NT367" s="28"/>
      <c r="NU367" s="28"/>
      <c r="NV367" s="28"/>
      <c r="NW367" s="28"/>
      <c r="NX367" s="28"/>
      <c r="NY367" s="28"/>
      <c r="NZ367" s="28"/>
      <c r="OA367" s="28"/>
      <c r="OB367" s="28"/>
      <c r="OC367" s="28"/>
      <c r="OD367" s="28"/>
      <c r="OE367" s="28"/>
      <c r="OF367" s="28"/>
      <c r="OG367" s="28"/>
      <c r="OH367" s="28"/>
      <c r="OI367" s="28"/>
      <c r="OJ367" s="28"/>
      <c r="OK367" s="28"/>
      <c r="OL367" s="28"/>
      <c r="OM367" s="28"/>
      <c r="ON367" s="28"/>
      <c r="OO367" s="28"/>
      <c r="OP367" s="28"/>
      <c r="OQ367" s="28"/>
      <c r="OR367" s="28"/>
      <c r="OS367" s="28"/>
      <c r="OT367" s="28"/>
      <c r="OU367" s="28"/>
      <c r="OV367" s="28"/>
      <c r="OW367" s="28"/>
      <c r="OX367" s="28"/>
      <c r="OY367" s="28"/>
      <c r="OZ367" s="28"/>
      <c r="PA367" s="28"/>
      <c r="PB367" s="28"/>
      <c r="PC367" s="28"/>
      <c r="PD367" s="28"/>
      <c r="PE367" s="28"/>
      <c r="PF367" s="28"/>
      <c r="PG367" s="28"/>
      <c r="PH367" s="28"/>
      <c r="PI367" s="28"/>
      <c r="PJ367" s="28"/>
      <c r="PK367" s="28"/>
      <c r="PL367" s="28"/>
      <c r="PM367" s="28"/>
      <c r="PN367" s="28"/>
      <c r="PO367" s="28"/>
      <c r="PP367" s="28"/>
      <c r="PQ367" s="28"/>
      <c r="PR367" s="28"/>
      <c r="PS367" s="28"/>
      <c r="PT367" s="28"/>
      <c r="PU367" s="28"/>
      <c r="PV367" s="28"/>
      <c r="PW367" s="28"/>
      <c r="PX367" s="28"/>
      <c r="PY367" s="28"/>
      <c r="PZ367" s="28"/>
      <c r="QA367" s="28"/>
      <c r="QB367" s="28"/>
      <c r="QC367" s="28"/>
      <c r="QD367" s="28"/>
      <c r="QE367" s="28"/>
      <c r="QF367" s="28"/>
      <c r="QG367" s="28"/>
      <c r="QH367" s="28"/>
      <c r="QI367" s="28"/>
      <c r="QJ367" s="28"/>
      <c r="QK367" s="28"/>
      <c r="QL367" s="28"/>
      <c r="QM367" s="28"/>
      <c r="QN367" s="28"/>
      <c r="QO367" s="28"/>
      <c r="QP367" s="28"/>
      <c r="QQ367" s="28"/>
      <c r="QR367" s="28"/>
      <c r="QS367" s="28"/>
      <c r="QT367" s="28"/>
      <c r="QU367" s="28"/>
      <c r="QV367" s="28"/>
      <c r="QW367" s="28"/>
      <c r="QX367" s="28"/>
      <c r="QY367" s="28"/>
      <c r="QZ367" s="28"/>
      <c r="RA367" s="28"/>
      <c r="RB367" s="28"/>
      <c r="RC367" s="28"/>
      <c r="RD367" s="28"/>
      <c r="RE367" s="28"/>
      <c r="RF367" s="28"/>
      <c r="RG367" s="28"/>
      <c r="RH367" s="28"/>
      <c r="RI367" s="28"/>
      <c r="RJ367" s="28"/>
      <c r="RK367" s="28"/>
      <c r="RL367" s="28"/>
      <c r="RM367" s="28"/>
      <c r="RN367" s="28"/>
      <c r="RO367" s="28"/>
      <c r="RP367" s="28"/>
      <c r="RQ367" s="28"/>
      <c r="RR367" s="28"/>
      <c r="RS367" s="28"/>
      <c r="RT367" s="28"/>
      <c r="RU367" s="28"/>
      <c r="RV367" s="28"/>
      <c r="RW367" s="28"/>
      <c r="RX367" s="28"/>
      <c r="RY367" s="28"/>
      <c r="RZ367" s="28"/>
      <c r="SA367" s="28"/>
      <c r="SB367" s="28"/>
      <c r="SC367" s="28"/>
      <c r="SD367" s="28"/>
      <c r="SE367" s="28"/>
      <c r="SF367" s="28"/>
      <c r="SG367" s="28"/>
      <c r="SH367" s="28"/>
      <c r="SI367" s="28"/>
      <c r="SJ367" s="28"/>
      <c r="SK367" s="28"/>
      <c r="SL367" s="28"/>
      <c r="SM367" s="28"/>
      <c r="SN367" s="28"/>
      <c r="SO367" s="28"/>
      <c r="SP367" s="28"/>
      <c r="SQ367" s="28"/>
      <c r="SR367" s="28"/>
      <c r="SS367" s="28"/>
      <c r="ST367" s="28"/>
      <c r="SU367" s="28"/>
      <c r="SV367" s="28"/>
      <c r="SW367" s="28"/>
      <c r="SX367" s="28"/>
      <c r="SY367" s="28"/>
      <c r="SZ367" s="28"/>
      <c r="TA367" s="28"/>
      <c r="TB367" s="28"/>
      <c r="TC367" s="28"/>
      <c r="TD367" s="28"/>
      <c r="TE367" s="28"/>
      <c r="TF367" s="28"/>
      <c r="TG367" s="28"/>
      <c r="TH367" s="28"/>
      <c r="TI367" s="28"/>
      <c r="TJ367" s="28"/>
      <c r="TK367" s="28"/>
      <c r="TL367" s="28"/>
      <c r="TM367" s="28"/>
      <c r="TN367" s="28"/>
      <c r="TO367" s="28"/>
      <c r="TP367" s="28"/>
      <c r="TQ367" s="28"/>
      <c r="TR367" s="28"/>
      <c r="TS367" s="28"/>
      <c r="TT367" s="28"/>
      <c r="TU367" s="28"/>
      <c r="TV367" s="28"/>
      <c r="TW367" s="28"/>
      <c r="TX367" s="28"/>
      <c r="TY367" s="28"/>
      <c r="TZ367" s="28"/>
      <c r="UA367" s="28"/>
      <c r="UB367" s="28"/>
      <c r="UC367" s="28"/>
      <c r="UD367" s="28"/>
      <c r="UE367" s="28"/>
      <c r="UF367" s="28"/>
      <c r="UG367" s="28"/>
      <c r="UH367" s="28"/>
      <c r="UI367" s="28"/>
      <c r="UJ367" s="28"/>
      <c r="UK367" s="28"/>
      <c r="UL367" s="28"/>
      <c r="UM367" s="28"/>
      <c r="UN367" s="28"/>
      <c r="UO367" s="28"/>
      <c r="UP367" s="28"/>
      <c r="UQ367" s="28"/>
      <c r="UR367" s="28"/>
      <c r="US367" s="28"/>
      <c r="UT367" s="28"/>
      <c r="UU367" s="28"/>
      <c r="UV367" s="28"/>
      <c r="UW367" s="28"/>
      <c r="UX367" s="28"/>
      <c r="UY367" s="28"/>
      <c r="UZ367" s="28"/>
      <c r="VA367" s="28"/>
      <c r="VB367" s="28"/>
      <c r="VC367" s="28"/>
      <c r="VD367" s="28"/>
      <c r="VE367" s="28"/>
      <c r="VF367" s="28"/>
      <c r="VG367" s="28"/>
      <c r="VH367" s="28"/>
      <c r="VI367" s="28"/>
      <c r="VJ367" s="28"/>
      <c r="VK367" s="28"/>
      <c r="VL367" s="28"/>
      <c r="VM367" s="28"/>
      <c r="VN367" s="28"/>
      <c r="VO367" s="28"/>
      <c r="VP367" s="28"/>
      <c r="VQ367" s="28"/>
      <c r="VR367" s="28"/>
      <c r="VS367" s="28"/>
      <c r="VT367" s="28"/>
      <c r="VU367" s="28"/>
      <c r="VV367" s="28"/>
      <c r="VW367" s="28"/>
      <c r="VX367" s="28"/>
      <c r="VY367" s="28"/>
      <c r="VZ367" s="28"/>
      <c r="WA367" s="28"/>
      <c r="WB367" s="28"/>
      <c r="WC367" s="28"/>
      <c r="WD367" s="28"/>
      <c r="WE367" s="28"/>
      <c r="WF367" s="28"/>
      <c r="WG367" s="28"/>
      <c r="WH367" s="28"/>
      <c r="WI367" s="28"/>
      <c r="WJ367" s="28"/>
      <c r="WK367" s="28"/>
      <c r="WL367" s="28"/>
      <c r="WM367" s="28"/>
      <c r="WN367" s="28"/>
      <c r="WO367" s="28"/>
      <c r="WP367" s="28"/>
      <c r="WQ367" s="28"/>
      <c r="WR367" s="28"/>
      <c r="WS367" s="28"/>
      <c r="WT367" s="28"/>
      <c r="WU367" s="28"/>
      <c r="WV367" s="28"/>
      <c r="WW367" s="28"/>
      <c r="WX367" s="28"/>
      <c r="WY367" s="28"/>
      <c r="WZ367" s="28"/>
      <c r="XA367" s="28"/>
      <c r="XB367" s="28"/>
      <c r="XC367" s="28"/>
      <c r="XD367" s="28"/>
      <c r="XE367" s="28"/>
      <c r="XF367" s="28"/>
      <c r="XG367" s="28"/>
      <c r="XH367" s="28"/>
      <c r="XI367" s="28"/>
      <c r="XJ367" s="28"/>
      <c r="XK367" s="28"/>
      <c r="XL367" s="28"/>
      <c r="XM367" s="28"/>
      <c r="XN367" s="28"/>
      <c r="XO367" s="28"/>
      <c r="XP367" s="28"/>
      <c r="XQ367" s="28"/>
      <c r="XR367" s="28"/>
      <c r="XS367" s="28"/>
      <c r="XT367" s="28"/>
      <c r="XU367" s="28"/>
      <c r="XV367" s="28"/>
      <c r="XW367" s="28"/>
      <c r="XX367" s="28"/>
      <c r="XY367" s="28"/>
      <c r="XZ367" s="28"/>
      <c r="YA367" s="28"/>
      <c r="YB367" s="28"/>
      <c r="YC367" s="28"/>
      <c r="YD367" s="28"/>
      <c r="YE367" s="28"/>
      <c r="YF367" s="28"/>
      <c r="YG367" s="28"/>
      <c r="YH367" s="28"/>
      <c r="YI367" s="28"/>
      <c r="YJ367" s="28"/>
      <c r="YK367" s="28"/>
      <c r="YL367" s="28"/>
      <c r="YM367" s="28"/>
      <c r="YN367" s="28"/>
      <c r="YO367" s="28"/>
      <c r="YP367" s="28"/>
      <c r="YQ367" s="28"/>
      <c r="YR367" s="28"/>
      <c r="YS367" s="28"/>
      <c r="YT367" s="28"/>
      <c r="YU367" s="28"/>
      <c r="YV367" s="28"/>
      <c r="YW367" s="28"/>
      <c r="YX367" s="28"/>
      <c r="YY367" s="28"/>
      <c r="YZ367" s="28"/>
      <c r="ZA367" s="28"/>
      <c r="ZB367" s="28"/>
      <c r="ZC367" s="28"/>
      <c r="ZD367" s="28"/>
      <c r="ZE367" s="28"/>
      <c r="ZF367" s="28"/>
      <c r="ZG367" s="28"/>
      <c r="ZH367" s="28"/>
      <c r="ZI367" s="28"/>
      <c r="ZJ367" s="28"/>
      <c r="ZK367" s="28"/>
      <c r="ZL367" s="28"/>
      <c r="ZM367" s="28"/>
      <c r="ZN367" s="28"/>
      <c r="ZO367" s="28"/>
      <c r="ZP367" s="28"/>
      <c r="ZQ367" s="28"/>
      <c r="ZR367" s="28"/>
      <c r="ZS367" s="28"/>
      <c r="ZT367" s="28"/>
      <c r="ZU367" s="28"/>
      <c r="ZV367" s="28"/>
      <c r="ZW367" s="28"/>
      <c r="ZX367" s="28"/>
      <c r="ZY367" s="28"/>
      <c r="ZZ367" s="28"/>
      <c r="AAA367" s="28"/>
      <c r="AAB367" s="28"/>
      <c r="AAC367" s="28"/>
      <c r="AAD367" s="28"/>
      <c r="AAE367" s="28"/>
      <c r="AAF367" s="28"/>
      <c r="AAG367" s="28"/>
      <c r="AAH367" s="28"/>
      <c r="AAI367" s="28"/>
      <c r="AAJ367" s="28"/>
      <c r="AAK367" s="28"/>
      <c r="AAL367" s="28"/>
      <c r="AAM367" s="28"/>
      <c r="AAN367" s="28"/>
      <c r="AAO367" s="28"/>
      <c r="AAP367" s="28"/>
      <c r="AAQ367" s="28"/>
      <c r="AAR367" s="28"/>
      <c r="AAS367" s="28"/>
      <c r="AAT367" s="28"/>
      <c r="AAU367" s="28"/>
      <c r="AAV367" s="28"/>
      <c r="AAW367" s="28"/>
      <c r="AAX367" s="28"/>
      <c r="AAY367" s="28"/>
      <c r="AAZ367" s="28"/>
      <c r="ABA367" s="28"/>
      <c r="ABB367" s="28"/>
      <c r="ABC367" s="28"/>
      <c r="ABD367" s="28"/>
      <c r="ABE367" s="28"/>
      <c r="ABF367" s="28"/>
      <c r="ABG367" s="28"/>
      <c r="ABH367" s="28"/>
      <c r="ABI367" s="28"/>
      <c r="ABJ367" s="28"/>
      <c r="ABK367" s="28"/>
      <c r="ABL367" s="28"/>
      <c r="ABM367" s="28"/>
      <c r="ABN367" s="28"/>
      <c r="ABO367" s="28"/>
      <c r="ABP367" s="28"/>
      <c r="ABQ367" s="28"/>
      <c r="ABR367" s="28"/>
      <c r="ABS367" s="28"/>
      <c r="ABT367" s="28"/>
      <c r="ABU367" s="28"/>
      <c r="ABV367" s="28"/>
      <c r="ABW367" s="28"/>
      <c r="ABX367" s="28"/>
      <c r="ABY367" s="28"/>
      <c r="ABZ367" s="28"/>
      <c r="ACA367" s="28"/>
      <c r="ACB367" s="28"/>
      <c r="ACC367" s="28"/>
      <c r="ACD367" s="28"/>
      <c r="ACE367" s="28"/>
      <c r="ACF367" s="28"/>
      <c r="ACG367" s="28"/>
      <c r="ACH367" s="28"/>
      <c r="ACI367" s="28"/>
      <c r="ACJ367" s="28"/>
      <c r="ACK367" s="28"/>
      <c r="ACL367" s="28"/>
      <c r="ACM367" s="28"/>
      <c r="ACN367" s="28"/>
      <c r="ACO367" s="28"/>
      <c r="ACP367" s="28"/>
      <c r="ACQ367" s="28"/>
      <c r="ACR367" s="28"/>
      <c r="ACS367" s="28"/>
      <c r="ACT367" s="28"/>
      <c r="ACU367" s="28"/>
      <c r="ACV367" s="28"/>
      <c r="ACW367" s="28"/>
      <c r="ACX367" s="28"/>
      <c r="ACY367" s="28"/>
      <c r="ACZ367" s="28"/>
      <c r="ADA367" s="28"/>
      <c r="ADB367" s="28"/>
      <c r="ADC367" s="28"/>
      <c r="ADD367" s="28"/>
      <c r="ADE367" s="28"/>
      <c r="ADF367" s="28"/>
      <c r="ADG367" s="28"/>
      <c r="ADH367" s="28"/>
      <c r="ADI367" s="28"/>
      <c r="ADJ367" s="28"/>
      <c r="ADK367" s="28"/>
      <c r="ADL367" s="28"/>
      <c r="ADM367" s="28"/>
      <c r="ADN367" s="28"/>
      <c r="ADO367" s="28"/>
      <c r="ADP367" s="28"/>
      <c r="ADQ367" s="28"/>
      <c r="ADR367" s="28"/>
      <c r="ADS367" s="28"/>
      <c r="ADT367" s="28"/>
      <c r="ADU367" s="28"/>
      <c r="ADV367" s="28"/>
      <c r="ADW367" s="28"/>
      <c r="ADX367" s="28"/>
      <c r="ADY367" s="28"/>
      <c r="ADZ367" s="28"/>
      <c r="AEA367" s="28"/>
      <c r="AEB367" s="28"/>
      <c r="AEC367" s="28"/>
      <c r="AED367" s="28"/>
      <c r="AEE367" s="28"/>
      <c r="AEF367" s="28"/>
      <c r="AEG367" s="28"/>
      <c r="AEH367" s="28"/>
      <c r="AEI367" s="28"/>
      <c r="AEJ367" s="28"/>
      <c r="AEK367" s="28"/>
      <c r="AEL367" s="28"/>
      <c r="AEM367" s="28"/>
      <c r="AEN367" s="28"/>
      <c r="AEO367" s="28"/>
      <c r="AEP367" s="28"/>
      <c r="AEQ367" s="28"/>
      <c r="AER367" s="28"/>
      <c r="AES367" s="28"/>
      <c r="AET367" s="28"/>
      <c r="AEU367" s="28"/>
      <c r="AEV367" s="28"/>
      <c r="AEW367" s="28"/>
      <c r="AEX367" s="28"/>
      <c r="AEY367" s="28"/>
      <c r="AEZ367" s="28"/>
      <c r="AFA367" s="28"/>
      <c r="AFB367" s="28"/>
      <c r="AFC367" s="28"/>
      <c r="AFD367" s="28"/>
      <c r="AFE367" s="28"/>
      <c r="AFF367" s="28"/>
      <c r="AFG367" s="28"/>
      <c r="AFH367" s="28"/>
      <c r="AFI367" s="28"/>
      <c r="AFJ367" s="28"/>
      <c r="AFK367" s="28"/>
      <c r="AFL367" s="28"/>
      <c r="AFM367" s="28"/>
      <c r="AFN367" s="28"/>
      <c r="AFO367" s="28"/>
    </row>
    <row r="368" spans="1:847" ht="31.05" customHeight="1">
      <c r="A368" s="446"/>
      <c r="B368" s="447" t="s">
        <v>126</v>
      </c>
      <c r="C368" s="40"/>
      <c r="D368" s="518" t="s">
        <v>71</v>
      </c>
      <c r="E368" s="518" t="s">
        <v>71</v>
      </c>
      <c r="F368" s="351"/>
      <c r="G368" s="154">
        <f>F368</f>
        <v>0</v>
      </c>
      <c r="H368" s="40"/>
      <c r="I368" s="40"/>
      <c r="J368" s="40"/>
      <c r="K368" s="40"/>
      <c r="L368" s="449"/>
    </row>
    <row r="369" spans="1:847" ht="31.05" customHeight="1">
      <c r="A369" s="437"/>
      <c r="B369" s="354"/>
      <c r="C369" s="480" t="s">
        <v>477</v>
      </c>
      <c r="D369" s="350"/>
      <c r="E369" s="481" t="b">
        <v>0</v>
      </c>
      <c r="F369" s="453">
        <f>$I$24*$I369/100</f>
        <v>0</v>
      </c>
      <c r="G369" s="453">
        <f>$G$24*$I369/100</f>
        <v>0</v>
      </c>
      <c r="H369" s="354" t="s">
        <v>453</v>
      </c>
      <c r="I369" s="542">
        <v>100</v>
      </c>
      <c r="J369" s="467" t="s">
        <v>334</v>
      </c>
      <c r="K369" s="456">
        <f t="shared" ref="K369:K379" si="141">$AA369</f>
        <v>0</v>
      </c>
      <c r="L369" s="422" t="str">
        <f t="shared" ref="L369:L379" si="142">IF($E369,K369,"")</f>
        <v/>
      </c>
      <c r="M369" s="618">
        <v>1.2</v>
      </c>
      <c r="N369" s="263" t="s">
        <v>142</v>
      </c>
      <c r="O369" s="262">
        <f>(G368/5.68*M369)*G369</f>
        <v>0</v>
      </c>
      <c r="P369" s="258" t="s">
        <v>153</v>
      </c>
      <c r="Q369" s="262">
        <v>0.46400000000000002</v>
      </c>
      <c r="R369" s="262" t="s">
        <v>142</v>
      </c>
      <c r="S369" s="262">
        <f>(G368/5.68*Q369)*G369</f>
        <v>0</v>
      </c>
      <c r="T369" s="264" t="s">
        <v>154</v>
      </c>
      <c r="U369" s="262"/>
      <c r="V369" s="262"/>
      <c r="W369" s="262"/>
      <c r="X369" s="262"/>
      <c r="Y369" s="246">
        <f>(O369+S369)/2</f>
        <v>0</v>
      </c>
      <c r="Z369" s="262"/>
      <c r="AA369" s="246">
        <f t="shared" ref="AA369:AA375" si="143">Y369-Z369</f>
        <v>0</v>
      </c>
    </row>
    <row r="370" spans="1:847" ht="31.05" customHeight="1">
      <c r="A370" s="457"/>
      <c r="B370" s="44"/>
      <c r="C370" s="472" t="s">
        <v>51</v>
      </c>
      <c r="D370" s="349"/>
      <c r="E370" s="473" t="b">
        <v>0</v>
      </c>
      <c r="F370" s="461">
        <f>$I$24*$I370/100</f>
        <v>0</v>
      </c>
      <c r="G370" s="461">
        <f>$G$24*$I370/100</f>
        <v>0</v>
      </c>
      <c r="H370" s="44" t="s">
        <v>453</v>
      </c>
      <c r="I370" s="542">
        <v>100</v>
      </c>
      <c r="J370" s="462" t="s">
        <v>334</v>
      </c>
      <c r="K370" s="463">
        <f t="shared" si="141"/>
        <v>0</v>
      </c>
      <c r="L370" s="464" t="str">
        <f t="shared" si="142"/>
        <v/>
      </c>
      <c r="M370" s="337">
        <v>1.335</v>
      </c>
      <c r="N370" s="257" t="s">
        <v>142</v>
      </c>
      <c r="O370" s="296">
        <f>(G368/5.68*M370)*G370</f>
        <v>0</v>
      </c>
      <c r="P370" s="258" t="s">
        <v>155</v>
      </c>
      <c r="Q370" s="256"/>
      <c r="R370" s="256"/>
      <c r="S370" s="256"/>
      <c r="T370" s="256"/>
      <c r="U370" s="256"/>
      <c r="V370" s="256"/>
      <c r="W370" s="256"/>
      <c r="X370" s="256"/>
      <c r="Y370" s="256">
        <f t="shared" ref="Y370:Y375" si="144">O370+S370+W370</f>
        <v>0</v>
      </c>
      <c r="Z370" s="256"/>
      <c r="AA370" s="256">
        <f t="shared" si="143"/>
        <v>0</v>
      </c>
    </row>
    <row r="371" spans="1:847" ht="31.05" customHeight="1">
      <c r="A371" s="437"/>
      <c r="B371" s="354"/>
      <c r="C371" s="480" t="s">
        <v>434</v>
      </c>
      <c r="D371" s="482"/>
      <c r="E371" s="481" t="b">
        <v>0</v>
      </c>
      <c r="F371" s="453">
        <f t="shared" ref="F371:F379" si="145">$I$24*$I371/100</f>
        <v>0</v>
      </c>
      <c r="G371" s="453">
        <f t="shared" ref="G371:G379" si="146">$G$24*$I371/100</f>
        <v>0</v>
      </c>
      <c r="H371" s="354" t="s">
        <v>453</v>
      </c>
      <c r="I371" s="542">
        <v>100</v>
      </c>
      <c r="J371" s="467" t="s">
        <v>334</v>
      </c>
      <c r="K371" s="456">
        <f t="shared" si="141"/>
        <v>0</v>
      </c>
      <c r="L371" s="422" t="str">
        <f t="shared" si="142"/>
        <v/>
      </c>
      <c r="M371" s="337">
        <v>4.032</v>
      </c>
      <c r="N371" s="257" t="s">
        <v>142</v>
      </c>
      <c r="O371" s="296">
        <f>(G368/5.68*M371)*G371</f>
        <v>0</v>
      </c>
      <c r="P371" s="258" t="s">
        <v>160</v>
      </c>
      <c r="Q371" s="256"/>
      <c r="R371" s="256"/>
      <c r="S371" s="256"/>
      <c r="T371" s="257"/>
      <c r="U371" s="256"/>
      <c r="V371" s="256"/>
      <c r="W371" s="256"/>
      <c r="X371" s="257"/>
      <c r="Y371" s="256">
        <f t="shared" si="144"/>
        <v>0</v>
      </c>
      <c r="Z371" s="256"/>
      <c r="AA371" s="256">
        <f t="shared" si="143"/>
        <v>0</v>
      </c>
    </row>
    <row r="372" spans="1:847" ht="31.05" customHeight="1">
      <c r="A372" s="457"/>
      <c r="B372" s="44"/>
      <c r="C372" s="472" t="s">
        <v>433</v>
      </c>
      <c r="D372" s="349"/>
      <c r="E372" s="473" t="b">
        <v>0</v>
      </c>
      <c r="F372" s="461">
        <f t="shared" si="145"/>
        <v>0</v>
      </c>
      <c r="G372" s="461">
        <f t="shared" si="146"/>
        <v>0</v>
      </c>
      <c r="H372" s="44" t="s">
        <v>453</v>
      </c>
      <c r="I372" s="542">
        <v>100</v>
      </c>
      <c r="J372" s="468" t="s">
        <v>334</v>
      </c>
      <c r="K372" s="463">
        <f t="shared" si="141"/>
        <v>0</v>
      </c>
      <c r="L372" s="464" t="str">
        <f t="shared" si="142"/>
        <v/>
      </c>
      <c r="M372" s="337">
        <v>6.6</v>
      </c>
      <c r="N372" s="257" t="s">
        <v>142</v>
      </c>
      <c r="O372" s="296">
        <f>(G368/5.68*M372)*G372</f>
        <v>0</v>
      </c>
      <c r="P372" s="258" t="s">
        <v>159</v>
      </c>
      <c r="Q372" s="256"/>
      <c r="R372" s="256"/>
      <c r="S372" s="256"/>
      <c r="T372" s="257"/>
      <c r="U372" s="256"/>
      <c r="V372" s="256"/>
      <c r="W372" s="256"/>
      <c r="X372" s="257"/>
      <c r="Y372" s="256">
        <f t="shared" si="144"/>
        <v>0</v>
      </c>
      <c r="Z372" s="256"/>
      <c r="AA372" s="256">
        <f t="shared" si="143"/>
        <v>0</v>
      </c>
    </row>
    <row r="373" spans="1:847" ht="31.05" customHeight="1">
      <c r="A373" s="437"/>
      <c r="B373" s="354"/>
      <c r="C373" s="474" t="s">
        <v>432</v>
      </c>
      <c r="D373" s="482"/>
      <c r="E373" s="481" t="b">
        <v>0</v>
      </c>
      <c r="F373" s="453">
        <f t="shared" si="145"/>
        <v>0</v>
      </c>
      <c r="G373" s="453">
        <f t="shared" si="146"/>
        <v>0</v>
      </c>
      <c r="H373" s="354" t="s">
        <v>453</v>
      </c>
      <c r="I373" s="542">
        <v>100</v>
      </c>
      <c r="J373" s="467" t="s">
        <v>334</v>
      </c>
      <c r="K373" s="456">
        <f t="shared" si="141"/>
        <v>0</v>
      </c>
      <c r="L373" s="422" t="str">
        <f t="shared" si="142"/>
        <v/>
      </c>
      <c r="M373" s="337">
        <v>1.609</v>
      </c>
      <c r="N373" s="257" t="s">
        <v>142</v>
      </c>
      <c r="O373" s="296">
        <f>(G368/5.68*M373)*G373</f>
        <v>0</v>
      </c>
      <c r="P373" s="258" t="s">
        <v>159</v>
      </c>
      <c r="Q373" s="256"/>
      <c r="R373" s="256"/>
      <c r="S373" s="256"/>
      <c r="T373" s="257"/>
      <c r="U373" s="256"/>
      <c r="V373" s="256"/>
      <c r="W373" s="256"/>
      <c r="X373" s="257"/>
      <c r="Y373" s="256">
        <f t="shared" si="144"/>
        <v>0</v>
      </c>
      <c r="Z373" s="256"/>
      <c r="AA373" s="256">
        <f t="shared" si="143"/>
        <v>0</v>
      </c>
    </row>
    <row r="374" spans="1:847" ht="31.05" customHeight="1">
      <c r="A374" s="457"/>
      <c r="B374" s="44"/>
      <c r="C374" s="472" t="s">
        <v>127</v>
      </c>
      <c r="D374" s="349"/>
      <c r="E374" s="473" t="b">
        <v>0</v>
      </c>
      <c r="F374" s="461">
        <f t="shared" si="145"/>
        <v>0</v>
      </c>
      <c r="G374" s="461">
        <f t="shared" si="146"/>
        <v>0</v>
      </c>
      <c r="H374" s="44" t="s">
        <v>453</v>
      </c>
      <c r="I374" s="542">
        <v>100</v>
      </c>
      <c r="J374" s="462" t="s">
        <v>334</v>
      </c>
      <c r="K374" s="463">
        <f t="shared" si="141"/>
        <v>0</v>
      </c>
      <c r="L374" s="464" t="str">
        <f t="shared" si="142"/>
        <v/>
      </c>
      <c r="M374" s="618">
        <v>0.48699999999999999</v>
      </c>
      <c r="N374" s="263" t="s">
        <v>142</v>
      </c>
      <c r="O374" s="262">
        <f>(G368/5.68*M374)*G374</f>
        <v>0</v>
      </c>
      <c r="P374" s="265" t="s">
        <v>156</v>
      </c>
      <c r="Q374" s="262"/>
      <c r="R374" s="262"/>
      <c r="S374" s="262"/>
      <c r="T374" s="263"/>
      <c r="U374" s="262"/>
      <c r="V374" s="262"/>
      <c r="W374" s="262"/>
      <c r="X374" s="263"/>
      <c r="Y374" s="256">
        <f t="shared" si="144"/>
        <v>0</v>
      </c>
      <c r="Z374" s="256">
        <f>(G368*0.00687*G374*60)*0.86*0.5*3.67</f>
        <v>0</v>
      </c>
      <c r="AA374" s="256">
        <f t="shared" si="143"/>
        <v>0</v>
      </c>
    </row>
    <row r="375" spans="1:847" s="2" customFormat="1" ht="31.05" customHeight="1">
      <c r="A375" s="483"/>
      <c r="B375" s="484"/>
      <c r="C375" s="485" t="s">
        <v>311</v>
      </c>
      <c r="D375" s="486"/>
      <c r="E375" s="487" t="b">
        <v>0</v>
      </c>
      <c r="F375" s="453">
        <f t="shared" si="145"/>
        <v>0</v>
      </c>
      <c r="G375" s="453">
        <f t="shared" si="146"/>
        <v>0</v>
      </c>
      <c r="H375" s="354" t="s">
        <v>453</v>
      </c>
      <c r="I375" s="542">
        <v>100</v>
      </c>
      <c r="J375" s="467" t="s">
        <v>334</v>
      </c>
      <c r="K375" s="456">
        <f t="shared" si="141"/>
        <v>0</v>
      </c>
      <c r="L375" s="422" t="str">
        <f t="shared" si="142"/>
        <v/>
      </c>
      <c r="M375" s="620">
        <v>-0.126</v>
      </c>
      <c r="N375" s="320" t="s">
        <v>332</v>
      </c>
      <c r="O375" s="272">
        <f>G375*M375*G368</f>
        <v>0</v>
      </c>
      <c r="P375" s="321" t="s">
        <v>161</v>
      </c>
      <c r="Q375" s="272"/>
      <c r="R375" s="272"/>
      <c r="S375" s="272"/>
      <c r="T375" s="272"/>
      <c r="U375" s="272"/>
      <c r="V375" s="272"/>
      <c r="W375" s="272"/>
      <c r="X375" s="272"/>
      <c r="Y375" s="272">
        <f t="shared" si="144"/>
        <v>0</v>
      </c>
      <c r="Z375" s="272"/>
      <c r="AA375" s="322">
        <f t="shared" si="143"/>
        <v>0</v>
      </c>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c r="DW375" s="28"/>
      <c r="DX375" s="28"/>
      <c r="DY375" s="28"/>
      <c r="DZ375" s="28"/>
      <c r="EA375" s="28"/>
      <c r="EB375" s="28"/>
      <c r="EC375" s="28"/>
      <c r="ED375" s="28"/>
      <c r="EE375" s="28"/>
      <c r="EF375" s="28"/>
      <c r="EG375" s="28"/>
      <c r="EH375" s="28"/>
      <c r="EI375" s="28"/>
      <c r="EJ375" s="28"/>
      <c r="EK375" s="28"/>
      <c r="EL375" s="28"/>
      <c r="EM375" s="28"/>
      <c r="EN375" s="28"/>
      <c r="EO375" s="28"/>
      <c r="EP375" s="28"/>
      <c r="EQ375" s="28"/>
      <c r="ER375" s="28"/>
      <c r="ES375" s="28"/>
      <c r="ET375" s="28"/>
      <c r="EU375" s="28"/>
      <c r="EV375" s="28"/>
      <c r="EW375" s="28"/>
      <c r="EX375" s="28"/>
      <c r="EY375" s="28"/>
      <c r="EZ375" s="28"/>
      <c r="FA375" s="28"/>
      <c r="FB375" s="28"/>
      <c r="FC375" s="28"/>
      <c r="FD375" s="28"/>
      <c r="FE375" s="28"/>
      <c r="FF375" s="28"/>
      <c r="FG375" s="28"/>
      <c r="FH375" s="28"/>
      <c r="FI375" s="28"/>
      <c r="FJ375" s="28"/>
      <c r="FK375" s="28"/>
      <c r="FL375" s="28"/>
      <c r="FM375" s="28"/>
      <c r="FN375" s="28"/>
      <c r="FO375" s="28"/>
      <c r="FP375" s="28"/>
      <c r="FQ375" s="28"/>
      <c r="FR375" s="28"/>
      <c r="FS375" s="28"/>
      <c r="FT375" s="28"/>
      <c r="FU375" s="28"/>
      <c r="FV375" s="28"/>
      <c r="FW375" s="28"/>
      <c r="FX375" s="28"/>
      <c r="FY375" s="28"/>
      <c r="FZ375" s="28"/>
      <c r="GA375" s="28"/>
      <c r="GB375" s="28"/>
      <c r="GC375" s="28"/>
      <c r="GD375" s="28"/>
      <c r="GE375" s="28"/>
      <c r="GF375" s="28"/>
      <c r="GG375" s="28"/>
      <c r="GH375" s="28"/>
      <c r="GI375" s="28"/>
      <c r="GJ375" s="28"/>
      <c r="GK375" s="28"/>
      <c r="GL375" s="28"/>
      <c r="GM375" s="28"/>
      <c r="GN375" s="28"/>
      <c r="GO375" s="28"/>
      <c r="GP375" s="28"/>
      <c r="GQ375" s="28"/>
      <c r="GR375" s="28"/>
      <c r="GS375" s="28"/>
      <c r="GT375" s="28"/>
      <c r="GU375" s="28"/>
      <c r="GV375" s="28"/>
      <c r="GW375" s="28"/>
      <c r="GX375" s="28"/>
      <c r="GY375" s="28"/>
      <c r="GZ375" s="28"/>
      <c r="HA375" s="28"/>
      <c r="HB375" s="28"/>
      <c r="HC375" s="28"/>
      <c r="HD375" s="28"/>
      <c r="HE375" s="28"/>
      <c r="HF375" s="28"/>
      <c r="HG375" s="28"/>
      <c r="HH375" s="28"/>
      <c r="HI375" s="28"/>
      <c r="HJ375" s="28"/>
      <c r="HK375" s="28"/>
      <c r="HL375" s="28"/>
      <c r="HM375" s="28"/>
      <c r="HN375" s="28"/>
      <c r="HO375" s="28"/>
      <c r="HP375" s="28"/>
      <c r="HQ375" s="28"/>
      <c r="HR375" s="28"/>
      <c r="HS375" s="28"/>
      <c r="HT375" s="28"/>
      <c r="HU375" s="28"/>
      <c r="HV375" s="28"/>
      <c r="HW375" s="28"/>
      <c r="HX375" s="28"/>
      <c r="HY375" s="28"/>
      <c r="HZ375" s="28"/>
      <c r="IA375" s="28"/>
      <c r="IB375" s="28"/>
      <c r="IC375" s="28"/>
      <c r="ID375" s="28"/>
      <c r="IE375" s="28"/>
      <c r="IF375" s="28"/>
      <c r="IG375" s="28"/>
      <c r="IH375" s="28"/>
      <c r="II375" s="28"/>
      <c r="IJ375" s="28"/>
      <c r="IK375" s="28"/>
      <c r="IL375" s="28"/>
      <c r="IM375" s="28"/>
      <c r="IN375" s="28"/>
      <c r="IO375" s="28"/>
      <c r="IP375" s="28"/>
      <c r="IQ375" s="28"/>
      <c r="IR375" s="28"/>
      <c r="IS375" s="28"/>
      <c r="IT375" s="28"/>
      <c r="IU375" s="28"/>
      <c r="IV375" s="28"/>
      <c r="IW375" s="28"/>
      <c r="IX375" s="28"/>
      <c r="IY375" s="28"/>
      <c r="IZ375" s="28"/>
      <c r="JA375" s="28"/>
      <c r="JB375" s="28"/>
      <c r="JC375" s="28"/>
      <c r="JD375" s="28"/>
      <c r="JE375" s="28"/>
      <c r="JF375" s="28"/>
      <c r="JG375" s="28"/>
      <c r="JH375" s="28"/>
      <c r="JI375" s="28"/>
      <c r="JJ375" s="28"/>
      <c r="JK375" s="28"/>
      <c r="JL375" s="28"/>
      <c r="JM375" s="28"/>
      <c r="JN375" s="28"/>
      <c r="JO375" s="28"/>
      <c r="JP375" s="28"/>
      <c r="JQ375" s="28"/>
      <c r="JR375" s="28"/>
      <c r="JS375" s="28"/>
      <c r="JT375" s="28"/>
      <c r="JU375" s="28"/>
      <c r="JV375" s="28"/>
      <c r="JW375" s="28"/>
      <c r="JX375" s="28"/>
      <c r="JY375" s="28"/>
      <c r="JZ375" s="28"/>
      <c r="KA375" s="28"/>
      <c r="KB375" s="28"/>
      <c r="KC375" s="28"/>
      <c r="KD375" s="28"/>
      <c r="KE375" s="28"/>
      <c r="KF375" s="28"/>
      <c r="KG375" s="28"/>
      <c r="KH375" s="28"/>
      <c r="KI375" s="28"/>
      <c r="KJ375" s="28"/>
      <c r="KK375" s="28"/>
      <c r="KL375" s="28"/>
      <c r="KM375" s="28"/>
      <c r="KN375" s="28"/>
      <c r="KO375" s="28"/>
      <c r="KP375" s="28"/>
      <c r="KQ375" s="28"/>
      <c r="KR375" s="28"/>
      <c r="KS375" s="28"/>
      <c r="KT375" s="28"/>
      <c r="KU375" s="28"/>
      <c r="KV375" s="28"/>
      <c r="KW375" s="28"/>
      <c r="KX375" s="28"/>
      <c r="KY375" s="28"/>
      <c r="KZ375" s="28"/>
      <c r="LA375" s="28"/>
      <c r="LB375" s="28"/>
      <c r="LC375" s="28"/>
      <c r="LD375" s="28"/>
      <c r="LE375" s="28"/>
      <c r="LF375" s="28"/>
      <c r="LG375" s="28"/>
      <c r="LH375" s="28"/>
      <c r="LI375" s="28"/>
      <c r="LJ375" s="28"/>
      <c r="LK375" s="28"/>
      <c r="LL375" s="28"/>
      <c r="LM375" s="28"/>
      <c r="LN375" s="28"/>
      <c r="LO375" s="28"/>
      <c r="LP375" s="28"/>
      <c r="LQ375" s="28"/>
      <c r="LR375" s="28"/>
      <c r="LS375" s="28"/>
      <c r="LT375" s="28"/>
      <c r="LU375" s="28"/>
      <c r="LV375" s="28"/>
      <c r="LW375" s="28"/>
      <c r="LX375" s="28"/>
      <c r="LY375" s="28"/>
      <c r="LZ375" s="28"/>
      <c r="MA375" s="28"/>
      <c r="MB375" s="28"/>
      <c r="MC375" s="28"/>
      <c r="MD375" s="28"/>
      <c r="ME375" s="28"/>
      <c r="MF375" s="28"/>
      <c r="MG375" s="28"/>
      <c r="MH375" s="28"/>
      <c r="MI375" s="28"/>
      <c r="MJ375" s="28"/>
      <c r="MK375" s="28"/>
      <c r="ML375" s="28"/>
      <c r="MM375" s="28"/>
      <c r="MN375" s="28"/>
      <c r="MO375" s="28"/>
      <c r="MP375" s="28"/>
      <c r="MQ375" s="28"/>
      <c r="MR375" s="28"/>
      <c r="MS375" s="28"/>
      <c r="MT375" s="28"/>
      <c r="MU375" s="28"/>
      <c r="MV375" s="28"/>
      <c r="MW375" s="28"/>
      <c r="MX375" s="28"/>
      <c r="MY375" s="28"/>
      <c r="MZ375" s="28"/>
      <c r="NA375" s="28"/>
      <c r="NB375" s="28"/>
      <c r="NC375" s="28"/>
      <c r="ND375" s="28"/>
      <c r="NE375" s="28"/>
      <c r="NF375" s="28"/>
      <c r="NG375" s="28"/>
      <c r="NH375" s="28"/>
      <c r="NI375" s="28"/>
      <c r="NJ375" s="28"/>
      <c r="NK375" s="28"/>
      <c r="NL375" s="28"/>
      <c r="NM375" s="28"/>
      <c r="NN375" s="28"/>
      <c r="NO375" s="28"/>
      <c r="NP375" s="28"/>
      <c r="NQ375" s="28"/>
      <c r="NR375" s="28"/>
      <c r="NS375" s="28"/>
      <c r="NT375" s="28"/>
      <c r="NU375" s="28"/>
      <c r="NV375" s="28"/>
      <c r="NW375" s="28"/>
      <c r="NX375" s="28"/>
      <c r="NY375" s="28"/>
      <c r="NZ375" s="28"/>
      <c r="OA375" s="28"/>
      <c r="OB375" s="28"/>
      <c r="OC375" s="28"/>
      <c r="OD375" s="28"/>
      <c r="OE375" s="28"/>
      <c r="OF375" s="28"/>
      <c r="OG375" s="28"/>
      <c r="OH375" s="28"/>
      <c r="OI375" s="28"/>
      <c r="OJ375" s="28"/>
      <c r="OK375" s="28"/>
      <c r="OL375" s="28"/>
      <c r="OM375" s="28"/>
      <c r="ON375" s="28"/>
      <c r="OO375" s="28"/>
      <c r="OP375" s="28"/>
      <c r="OQ375" s="28"/>
      <c r="OR375" s="28"/>
      <c r="OS375" s="28"/>
      <c r="OT375" s="28"/>
      <c r="OU375" s="28"/>
      <c r="OV375" s="28"/>
      <c r="OW375" s="28"/>
      <c r="OX375" s="28"/>
      <c r="OY375" s="28"/>
      <c r="OZ375" s="28"/>
      <c r="PA375" s="28"/>
      <c r="PB375" s="28"/>
      <c r="PC375" s="28"/>
      <c r="PD375" s="28"/>
      <c r="PE375" s="28"/>
      <c r="PF375" s="28"/>
      <c r="PG375" s="28"/>
      <c r="PH375" s="28"/>
      <c r="PI375" s="28"/>
      <c r="PJ375" s="28"/>
      <c r="PK375" s="28"/>
      <c r="PL375" s="28"/>
      <c r="PM375" s="28"/>
      <c r="PN375" s="28"/>
      <c r="PO375" s="28"/>
      <c r="PP375" s="28"/>
      <c r="PQ375" s="28"/>
      <c r="PR375" s="28"/>
      <c r="PS375" s="28"/>
      <c r="PT375" s="28"/>
      <c r="PU375" s="28"/>
      <c r="PV375" s="28"/>
      <c r="PW375" s="28"/>
      <c r="PX375" s="28"/>
      <c r="PY375" s="28"/>
      <c r="PZ375" s="28"/>
      <c r="QA375" s="28"/>
      <c r="QB375" s="28"/>
      <c r="QC375" s="28"/>
      <c r="QD375" s="28"/>
      <c r="QE375" s="28"/>
      <c r="QF375" s="28"/>
      <c r="QG375" s="28"/>
      <c r="QH375" s="28"/>
      <c r="QI375" s="28"/>
      <c r="QJ375" s="28"/>
      <c r="QK375" s="28"/>
      <c r="QL375" s="28"/>
      <c r="QM375" s="28"/>
      <c r="QN375" s="28"/>
      <c r="QO375" s="28"/>
      <c r="QP375" s="28"/>
      <c r="QQ375" s="28"/>
      <c r="QR375" s="28"/>
      <c r="QS375" s="28"/>
      <c r="QT375" s="28"/>
      <c r="QU375" s="28"/>
      <c r="QV375" s="28"/>
      <c r="QW375" s="28"/>
      <c r="QX375" s="28"/>
      <c r="QY375" s="28"/>
      <c r="QZ375" s="28"/>
      <c r="RA375" s="28"/>
      <c r="RB375" s="28"/>
      <c r="RC375" s="28"/>
      <c r="RD375" s="28"/>
      <c r="RE375" s="28"/>
      <c r="RF375" s="28"/>
      <c r="RG375" s="28"/>
      <c r="RH375" s="28"/>
      <c r="RI375" s="28"/>
      <c r="RJ375" s="28"/>
      <c r="RK375" s="28"/>
      <c r="RL375" s="28"/>
      <c r="RM375" s="28"/>
      <c r="RN375" s="28"/>
      <c r="RO375" s="28"/>
      <c r="RP375" s="28"/>
      <c r="RQ375" s="28"/>
      <c r="RR375" s="28"/>
      <c r="RS375" s="28"/>
      <c r="RT375" s="28"/>
      <c r="RU375" s="28"/>
      <c r="RV375" s="28"/>
      <c r="RW375" s="28"/>
      <c r="RX375" s="28"/>
      <c r="RY375" s="28"/>
      <c r="RZ375" s="28"/>
      <c r="SA375" s="28"/>
      <c r="SB375" s="28"/>
      <c r="SC375" s="28"/>
      <c r="SD375" s="28"/>
      <c r="SE375" s="28"/>
      <c r="SF375" s="28"/>
      <c r="SG375" s="28"/>
      <c r="SH375" s="28"/>
      <c r="SI375" s="28"/>
      <c r="SJ375" s="28"/>
      <c r="SK375" s="28"/>
      <c r="SL375" s="28"/>
      <c r="SM375" s="28"/>
      <c r="SN375" s="28"/>
      <c r="SO375" s="28"/>
      <c r="SP375" s="28"/>
      <c r="SQ375" s="28"/>
      <c r="SR375" s="28"/>
      <c r="SS375" s="28"/>
      <c r="ST375" s="28"/>
      <c r="SU375" s="28"/>
      <c r="SV375" s="28"/>
      <c r="SW375" s="28"/>
      <c r="SX375" s="28"/>
      <c r="SY375" s="28"/>
      <c r="SZ375" s="28"/>
      <c r="TA375" s="28"/>
      <c r="TB375" s="28"/>
      <c r="TC375" s="28"/>
      <c r="TD375" s="28"/>
      <c r="TE375" s="28"/>
      <c r="TF375" s="28"/>
      <c r="TG375" s="28"/>
      <c r="TH375" s="28"/>
      <c r="TI375" s="28"/>
      <c r="TJ375" s="28"/>
      <c r="TK375" s="28"/>
      <c r="TL375" s="28"/>
      <c r="TM375" s="28"/>
      <c r="TN375" s="28"/>
      <c r="TO375" s="28"/>
      <c r="TP375" s="28"/>
      <c r="TQ375" s="28"/>
      <c r="TR375" s="28"/>
      <c r="TS375" s="28"/>
      <c r="TT375" s="28"/>
      <c r="TU375" s="28"/>
      <c r="TV375" s="28"/>
      <c r="TW375" s="28"/>
      <c r="TX375" s="28"/>
      <c r="TY375" s="28"/>
      <c r="TZ375" s="28"/>
      <c r="UA375" s="28"/>
      <c r="UB375" s="28"/>
      <c r="UC375" s="28"/>
      <c r="UD375" s="28"/>
      <c r="UE375" s="28"/>
      <c r="UF375" s="28"/>
      <c r="UG375" s="28"/>
      <c r="UH375" s="28"/>
      <c r="UI375" s="28"/>
      <c r="UJ375" s="28"/>
      <c r="UK375" s="28"/>
      <c r="UL375" s="28"/>
      <c r="UM375" s="28"/>
      <c r="UN375" s="28"/>
      <c r="UO375" s="28"/>
      <c r="UP375" s="28"/>
      <c r="UQ375" s="28"/>
      <c r="UR375" s="28"/>
      <c r="US375" s="28"/>
      <c r="UT375" s="28"/>
      <c r="UU375" s="28"/>
      <c r="UV375" s="28"/>
      <c r="UW375" s="28"/>
      <c r="UX375" s="28"/>
      <c r="UY375" s="28"/>
      <c r="UZ375" s="28"/>
      <c r="VA375" s="28"/>
      <c r="VB375" s="28"/>
      <c r="VC375" s="28"/>
      <c r="VD375" s="28"/>
      <c r="VE375" s="28"/>
      <c r="VF375" s="28"/>
      <c r="VG375" s="28"/>
      <c r="VH375" s="28"/>
      <c r="VI375" s="28"/>
      <c r="VJ375" s="28"/>
      <c r="VK375" s="28"/>
      <c r="VL375" s="28"/>
      <c r="VM375" s="28"/>
      <c r="VN375" s="28"/>
      <c r="VO375" s="28"/>
      <c r="VP375" s="28"/>
      <c r="VQ375" s="28"/>
      <c r="VR375" s="28"/>
      <c r="VS375" s="28"/>
      <c r="VT375" s="28"/>
      <c r="VU375" s="28"/>
      <c r="VV375" s="28"/>
      <c r="VW375" s="28"/>
      <c r="VX375" s="28"/>
      <c r="VY375" s="28"/>
      <c r="VZ375" s="28"/>
      <c r="WA375" s="28"/>
      <c r="WB375" s="28"/>
      <c r="WC375" s="28"/>
      <c r="WD375" s="28"/>
      <c r="WE375" s="28"/>
      <c r="WF375" s="28"/>
      <c r="WG375" s="28"/>
      <c r="WH375" s="28"/>
      <c r="WI375" s="28"/>
      <c r="WJ375" s="28"/>
      <c r="WK375" s="28"/>
      <c r="WL375" s="28"/>
      <c r="WM375" s="28"/>
      <c r="WN375" s="28"/>
      <c r="WO375" s="28"/>
      <c r="WP375" s="28"/>
      <c r="WQ375" s="28"/>
      <c r="WR375" s="28"/>
      <c r="WS375" s="28"/>
      <c r="WT375" s="28"/>
      <c r="WU375" s="28"/>
      <c r="WV375" s="28"/>
      <c r="WW375" s="28"/>
      <c r="WX375" s="28"/>
      <c r="WY375" s="28"/>
      <c r="WZ375" s="28"/>
      <c r="XA375" s="28"/>
      <c r="XB375" s="28"/>
      <c r="XC375" s="28"/>
      <c r="XD375" s="28"/>
      <c r="XE375" s="28"/>
      <c r="XF375" s="28"/>
      <c r="XG375" s="28"/>
      <c r="XH375" s="28"/>
      <c r="XI375" s="28"/>
      <c r="XJ375" s="28"/>
      <c r="XK375" s="28"/>
      <c r="XL375" s="28"/>
      <c r="XM375" s="28"/>
      <c r="XN375" s="28"/>
      <c r="XO375" s="28"/>
      <c r="XP375" s="28"/>
      <c r="XQ375" s="28"/>
      <c r="XR375" s="28"/>
      <c r="XS375" s="28"/>
      <c r="XT375" s="28"/>
      <c r="XU375" s="28"/>
      <c r="XV375" s="28"/>
      <c r="XW375" s="28"/>
      <c r="XX375" s="28"/>
      <c r="XY375" s="28"/>
      <c r="XZ375" s="28"/>
      <c r="YA375" s="28"/>
      <c r="YB375" s="28"/>
      <c r="YC375" s="28"/>
      <c r="YD375" s="28"/>
      <c r="YE375" s="28"/>
      <c r="YF375" s="28"/>
      <c r="YG375" s="28"/>
      <c r="YH375" s="28"/>
      <c r="YI375" s="28"/>
      <c r="YJ375" s="28"/>
      <c r="YK375" s="28"/>
      <c r="YL375" s="28"/>
      <c r="YM375" s="28"/>
      <c r="YN375" s="28"/>
      <c r="YO375" s="28"/>
      <c r="YP375" s="28"/>
      <c r="YQ375" s="28"/>
      <c r="YR375" s="28"/>
      <c r="YS375" s="28"/>
      <c r="YT375" s="28"/>
      <c r="YU375" s="28"/>
      <c r="YV375" s="28"/>
      <c r="YW375" s="28"/>
      <c r="YX375" s="28"/>
      <c r="YY375" s="28"/>
      <c r="YZ375" s="28"/>
      <c r="ZA375" s="28"/>
      <c r="ZB375" s="28"/>
      <c r="ZC375" s="28"/>
      <c r="ZD375" s="28"/>
      <c r="ZE375" s="28"/>
      <c r="ZF375" s="28"/>
      <c r="ZG375" s="28"/>
      <c r="ZH375" s="28"/>
      <c r="ZI375" s="28"/>
      <c r="ZJ375" s="28"/>
      <c r="ZK375" s="28"/>
      <c r="ZL375" s="28"/>
      <c r="ZM375" s="28"/>
      <c r="ZN375" s="28"/>
      <c r="ZO375" s="28"/>
      <c r="ZP375" s="28"/>
      <c r="ZQ375" s="28"/>
      <c r="ZR375" s="28"/>
      <c r="ZS375" s="28"/>
      <c r="ZT375" s="28"/>
      <c r="ZU375" s="28"/>
      <c r="ZV375" s="28"/>
      <c r="ZW375" s="28"/>
      <c r="ZX375" s="28"/>
      <c r="ZY375" s="28"/>
      <c r="ZZ375" s="28"/>
      <c r="AAA375" s="28"/>
      <c r="AAB375" s="28"/>
      <c r="AAC375" s="28"/>
      <c r="AAD375" s="28"/>
      <c r="AAE375" s="28"/>
      <c r="AAF375" s="28"/>
      <c r="AAG375" s="28"/>
      <c r="AAH375" s="28"/>
      <c r="AAI375" s="28"/>
      <c r="AAJ375" s="28"/>
      <c r="AAK375" s="28"/>
      <c r="AAL375" s="28"/>
      <c r="AAM375" s="28"/>
      <c r="AAN375" s="28"/>
      <c r="AAO375" s="28"/>
      <c r="AAP375" s="28"/>
      <c r="AAQ375" s="28"/>
      <c r="AAR375" s="28"/>
      <c r="AAS375" s="28"/>
      <c r="AAT375" s="28"/>
      <c r="AAU375" s="28"/>
      <c r="AAV375" s="28"/>
      <c r="AAW375" s="28"/>
      <c r="AAX375" s="28"/>
      <c r="AAY375" s="28"/>
      <c r="AAZ375" s="28"/>
      <c r="ABA375" s="28"/>
      <c r="ABB375" s="28"/>
      <c r="ABC375" s="28"/>
      <c r="ABD375" s="28"/>
      <c r="ABE375" s="28"/>
      <c r="ABF375" s="28"/>
      <c r="ABG375" s="28"/>
      <c r="ABH375" s="28"/>
      <c r="ABI375" s="28"/>
      <c r="ABJ375" s="28"/>
      <c r="ABK375" s="28"/>
      <c r="ABL375" s="28"/>
      <c r="ABM375" s="28"/>
      <c r="ABN375" s="28"/>
      <c r="ABO375" s="28"/>
      <c r="ABP375" s="28"/>
      <c r="ABQ375" s="28"/>
      <c r="ABR375" s="28"/>
      <c r="ABS375" s="28"/>
      <c r="ABT375" s="28"/>
      <c r="ABU375" s="28"/>
      <c r="ABV375" s="28"/>
      <c r="ABW375" s="28"/>
      <c r="ABX375" s="28"/>
      <c r="ABY375" s="28"/>
      <c r="ABZ375" s="28"/>
      <c r="ACA375" s="28"/>
      <c r="ACB375" s="28"/>
      <c r="ACC375" s="28"/>
      <c r="ACD375" s="28"/>
      <c r="ACE375" s="28"/>
      <c r="ACF375" s="28"/>
      <c r="ACG375" s="28"/>
      <c r="ACH375" s="28"/>
      <c r="ACI375" s="28"/>
      <c r="ACJ375" s="28"/>
      <c r="ACK375" s="28"/>
      <c r="ACL375" s="28"/>
      <c r="ACM375" s="28"/>
      <c r="ACN375" s="28"/>
      <c r="ACO375" s="28"/>
      <c r="ACP375" s="28"/>
      <c r="ACQ375" s="28"/>
      <c r="ACR375" s="28"/>
      <c r="ACS375" s="28"/>
      <c r="ACT375" s="28"/>
      <c r="ACU375" s="28"/>
      <c r="ACV375" s="28"/>
      <c r="ACW375" s="28"/>
      <c r="ACX375" s="28"/>
      <c r="ACY375" s="28"/>
      <c r="ACZ375" s="28"/>
      <c r="ADA375" s="28"/>
      <c r="ADB375" s="28"/>
      <c r="ADC375" s="28"/>
      <c r="ADD375" s="28"/>
      <c r="ADE375" s="28"/>
      <c r="ADF375" s="28"/>
      <c r="ADG375" s="28"/>
      <c r="ADH375" s="28"/>
      <c r="ADI375" s="28"/>
      <c r="ADJ375" s="28"/>
      <c r="ADK375" s="28"/>
      <c r="ADL375" s="28"/>
      <c r="ADM375" s="28"/>
      <c r="ADN375" s="28"/>
      <c r="ADO375" s="28"/>
      <c r="ADP375" s="28"/>
      <c r="ADQ375" s="28"/>
      <c r="ADR375" s="28"/>
      <c r="ADS375" s="28"/>
      <c r="ADT375" s="28"/>
      <c r="ADU375" s="28"/>
      <c r="ADV375" s="28"/>
      <c r="ADW375" s="28"/>
      <c r="ADX375" s="28"/>
      <c r="ADY375" s="28"/>
      <c r="ADZ375" s="28"/>
      <c r="AEA375" s="28"/>
      <c r="AEB375" s="28"/>
      <c r="AEC375" s="28"/>
      <c r="AED375" s="28"/>
      <c r="AEE375" s="28"/>
      <c r="AEF375" s="28"/>
      <c r="AEG375" s="28"/>
      <c r="AEH375" s="28"/>
      <c r="AEI375" s="28"/>
      <c r="AEJ375" s="28"/>
      <c r="AEK375" s="28"/>
      <c r="AEL375" s="28"/>
      <c r="AEM375" s="28"/>
      <c r="AEN375" s="28"/>
      <c r="AEO375" s="28"/>
      <c r="AEP375" s="28"/>
      <c r="AEQ375" s="28"/>
      <c r="AER375" s="28"/>
      <c r="AES375" s="28"/>
      <c r="AET375" s="28"/>
      <c r="AEU375" s="28"/>
      <c r="AEV375" s="28"/>
      <c r="AEW375" s="28"/>
      <c r="AEX375" s="28"/>
      <c r="AEY375" s="28"/>
      <c r="AEZ375" s="28"/>
      <c r="AFA375" s="28"/>
      <c r="AFB375" s="28"/>
      <c r="AFC375" s="28"/>
      <c r="AFD375" s="28"/>
      <c r="AFE375" s="28"/>
      <c r="AFF375" s="28"/>
      <c r="AFG375" s="28"/>
      <c r="AFH375" s="28"/>
      <c r="AFI375" s="28"/>
      <c r="AFJ375" s="28"/>
      <c r="AFK375" s="28"/>
      <c r="AFL375" s="28"/>
      <c r="AFM375" s="28"/>
      <c r="AFN375" s="28"/>
      <c r="AFO375" s="28"/>
    </row>
    <row r="376" spans="1:847" s="6" customFormat="1" ht="31.05" customHeight="1">
      <c r="A376" s="457"/>
      <c r="B376" s="44"/>
      <c r="C376" s="472" t="s">
        <v>313</v>
      </c>
      <c r="D376" s="349"/>
      <c r="E376" s="473" t="b">
        <v>0</v>
      </c>
      <c r="F376" s="461">
        <f t="shared" si="145"/>
        <v>0</v>
      </c>
      <c r="G376" s="461">
        <f t="shared" si="146"/>
        <v>0</v>
      </c>
      <c r="H376" s="44" t="s">
        <v>453</v>
      </c>
      <c r="I376" s="542">
        <v>100</v>
      </c>
      <c r="J376" s="468" t="s">
        <v>334</v>
      </c>
      <c r="K376" s="463">
        <f t="shared" si="141"/>
        <v>0</v>
      </c>
      <c r="L376" s="464" t="str">
        <f t="shared" si="142"/>
        <v/>
      </c>
      <c r="M376" s="337">
        <v>248.3</v>
      </c>
      <c r="N376" s="256" t="s">
        <v>138</v>
      </c>
      <c r="O376" s="256">
        <f>G376*0.0127*M376</f>
        <v>0</v>
      </c>
      <c r="P376" s="290" t="s">
        <v>191</v>
      </c>
      <c r="Q376" s="256">
        <v>2.63</v>
      </c>
      <c r="R376" s="257" t="s">
        <v>142</v>
      </c>
      <c r="S376" s="256">
        <f>(50/5.68)*G376*Q376</f>
        <v>0</v>
      </c>
      <c r="T376" s="299" t="s">
        <v>146</v>
      </c>
      <c r="U376" s="256"/>
      <c r="V376" s="256"/>
      <c r="W376" s="256"/>
      <c r="X376" s="256"/>
      <c r="Y376" s="298">
        <f>O376+S376</f>
        <v>0</v>
      </c>
      <c r="Z376" s="256"/>
      <c r="AA376" s="256">
        <f>O376+S376+W376</f>
        <v>0</v>
      </c>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8"/>
      <c r="EP376" s="28"/>
      <c r="EQ376" s="28"/>
      <c r="ER376" s="28"/>
      <c r="ES376" s="28"/>
      <c r="ET376" s="28"/>
      <c r="EU376" s="28"/>
      <c r="EV376" s="28"/>
      <c r="EW376" s="28"/>
      <c r="EX376" s="28"/>
      <c r="EY376" s="28"/>
      <c r="EZ376" s="28"/>
      <c r="FA376" s="28"/>
      <c r="FB376" s="28"/>
      <c r="FC376" s="28"/>
      <c r="FD376" s="28"/>
      <c r="FE376" s="28"/>
      <c r="FF376" s="28"/>
      <c r="FG376" s="28"/>
      <c r="FH376" s="28"/>
      <c r="FI376" s="28"/>
      <c r="FJ376" s="28"/>
      <c r="FK376" s="28"/>
      <c r="FL376" s="28"/>
      <c r="FM376" s="28"/>
      <c r="FN376" s="28"/>
      <c r="FO376" s="28"/>
      <c r="FP376" s="28"/>
      <c r="FQ376" s="28"/>
      <c r="FR376" s="28"/>
      <c r="FS376" s="28"/>
      <c r="FT376" s="28"/>
      <c r="FU376" s="28"/>
      <c r="FV376" s="28"/>
      <c r="FW376" s="28"/>
      <c r="FX376" s="28"/>
      <c r="FY376" s="28"/>
      <c r="FZ376" s="28"/>
      <c r="GA376" s="28"/>
      <c r="GB376" s="28"/>
      <c r="GC376" s="28"/>
      <c r="GD376" s="28"/>
      <c r="GE376" s="28"/>
      <c r="GF376" s="28"/>
      <c r="GG376" s="28"/>
      <c r="GH376" s="28"/>
      <c r="GI376" s="28"/>
      <c r="GJ376" s="28"/>
      <c r="GK376" s="28"/>
      <c r="GL376" s="28"/>
      <c r="GM376" s="28"/>
      <c r="GN376" s="28"/>
      <c r="GO376" s="28"/>
      <c r="GP376" s="28"/>
      <c r="GQ376" s="28"/>
      <c r="GR376" s="28"/>
      <c r="GS376" s="28"/>
      <c r="GT376" s="28"/>
      <c r="GU376" s="28"/>
      <c r="GV376" s="28"/>
      <c r="GW376" s="28"/>
      <c r="GX376" s="28"/>
      <c r="GY376" s="28"/>
      <c r="GZ376" s="28"/>
      <c r="HA376" s="28"/>
      <c r="HB376" s="28"/>
      <c r="HC376" s="28"/>
      <c r="HD376" s="28"/>
      <c r="HE376" s="28"/>
      <c r="HF376" s="28"/>
      <c r="HG376" s="28"/>
      <c r="HH376" s="28"/>
      <c r="HI376" s="28"/>
      <c r="HJ376" s="28"/>
      <c r="HK376" s="28"/>
      <c r="HL376" s="28"/>
      <c r="HM376" s="28"/>
      <c r="HN376" s="28"/>
      <c r="HO376" s="28"/>
      <c r="HP376" s="28"/>
      <c r="HQ376" s="28"/>
      <c r="HR376" s="28"/>
      <c r="HS376" s="28"/>
      <c r="HT376" s="28"/>
      <c r="HU376" s="28"/>
      <c r="HV376" s="28"/>
      <c r="HW376" s="28"/>
      <c r="HX376" s="28"/>
      <c r="HY376" s="28"/>
      <c r="HZ376" s="28"/>
      <c r="IA376" s="28"/>
      <c r="IB376" s="28"/>
      <c r="IC376" s="28"/>
      <c r="ID376" s="28"/>
      <c r="IE376" s="28"/>
      <c r="IF376" s="28"/>
      <c r="IG376" s="28"/>
      <c r="IH376" s="28"/>
      <c r="II376" s="28"/>
      <c r="IJ376" s="28"/>
      <c r="IK376" s="28"/>
      <c r="IL376" s="28"/>
      <c r="IM376" s="28"/>
      <c r="IN376" s="28"/>
      <c r="IO376" s="28"/>
      <c r="IP376" s="28"/>
      <c r="IQ376" s="28"/>
      <c r="IR376" s="28"/>
      <c r="IS376" s="28"/>
      <c r="IT376" s="28"/>
      <c r="IU376" s="28"/>
      <c r="IV376" s="28"/>
      <c r="IW376" s="28"/>
      <c r="IX376" s="28"/>
      <c r="IY376" s="28"/>
      <c r="IZ376" s="28"/>
      <c r="JA376" s="28"/>
      <c r="JB376" s="28"/>
      <c r="JC376" s="28"/>
      <c r="JD376" s="28"/>
      <c r="JE376" s="28"/>
      <c r="JF376" s="28"/>
      <c r="JG376" s="28"/>
      <c r="JH376" s="28"/>
      <c r="JI376" s="28"/>
      <c r="JJ376" s="28"/>
      <c r="JK376" s="28"/>
      <c r="JL376" s="28"/>
      <c r="JM376" s="28"/>
      <c r="JN376" s="28"/>
      <c r="JO376" s="28"/>
      <c r="JP376" s="28"/>
      <c r="JQ376" s="28"/>
      <c r="JR376" s="28"/>
      <c r="JS376" s="28"/>
      <c r="JT376" s="28"/>
      <c r="JU376" s="28"/>
      <c r="JV376" s="28"/>
      <c r="JW376" s="28"/>
      <c r="JX376" s="28"/>
      <c r="JY376" s="28"/>
      <c r="JZ376" s="28"/>
      <c r="KA376" s="28"/>
      <c r="KB376" s="28"/>
      <c r="KC376" s="28"/>
      <c r="KD376" s="28"/>
      <c r="KE376" s="28"/>
      <c r="KF376" s="28"/>
      <c r="KG376" s="28"/>
      <c r="KH376" s="28"/>
      <c r="KI376" s="28"/>
      <c r="KJ376" s="28"/>
      <c r="KK376" s="28"/>
      <c r="KL376" s="28"/>
      <c r="KM376" s="28"/>
      <c r="KN376" s="28"/>
      <c r="KO376" s="28"/>
      <c r="KP376" s="28"/>
      <c r="KQ376" s="28"/>
      <c r="KR376" s="28"/>
      <c r="KS376" s="28"/>
      <c r="KT376" s="28"/>
      <c r="KU376" s="28"/>
      <c r="KV376" s="28"/>
      <c r="KW376" s="28"/>
      <c r="KX376" s="28"/>
      <c r="KY376" s="28"/>
      <c r="KZ376" s="28"/>
      <c r="LA376" s="28"/>
      <c r="LB376" s="28"/>
      <c r="LC376" s="28"/>
      <c r="LD376" s="28"/>
      <c r="LE376" s="28"/>
      <c r="LF376" s="28"/>
      <c r="LG376" s="28"/>
      <c r="LH376" s="28"/>
      <c r="LI376" s="28"/>
      <c r="LJ376" s="28"/>
      <c r="LK376" s="28"/>
      <c r="LL376" s="28"/>
      <c r="LM376" s="28"/>
      <c r="LN376" s="28"/>
      <c r="LO376" s="28"/>
      <c r="LP376" s="28"/>
      <c r="LQ376" s="28"/>
      <c r="LR376" s="28"/>
      <c r="LS376" s="28"/>
      <c r="LT376" s="28"/>
      <c r="LU376" s="28"/>
      <c r="LV376" s="28"/>
      <c r="LW376" s="28"/>
      <c r="LX376" s="28"/>
      <c r="LY376" s="28"/>
      <c r="LZ376" s="28"/>
      <c r="MA376" s="28"/>
      <c r="MB376" s="28"/>
      <c r="MC376" s="28"/>
      <c r="MD376" s="28"/>
      <c r="ME376" s="28"/>
      <c r="MF376" s="28"/>
      <c r="MG376" s="28"/>
      <c r="MH376" s="28"/>
      <c r="MI376" s="28"/>
      <c r="MJ376" s="28"/>
      <c r="MK376" s="28"/>
      <c r="ML376" s="28"/>
      <c r="MM376" s="28"/>
      <c r="MN376" s="28"/>
      <c r="MO376" s="28"/>
      <c r="MP376" s="28"/>
      <c r="MQ376" s="28"/>
      <c r="MR376" s="28"/>
      <c r="MS376" s="28"/>
      <c r="MT376" s="28"/>
      <c r="MU376" s="28"/>
      <c r="MV376" s="28"/>
      <c r="MW376" s="28"/>
      <c r="MX376" s="28"/>
      <c r="MY376" s="28"/>
      <c r="MZ376" s="28"/>
      <c r="NA376" s="28"/>
      <c r="NB376" s="28"/>
      <c r="NC376" s="28"/>
      <c r="ND376" s="28"/>
      <c r="NE376" s="28"/>
      <c r="NF376" s="28"/>
      <c r="NG376" s="28"/>
      <c r="NH376" s="28"/>
      <c r="NI376" s="28"/>
      <c r="NJ376" s="28"/>
      <c r="NK376" s="28"/>
      <c r="NL376" s="28"/>
      <c r="NM376" s="28"/>
      <c r="NN376" s="28"/>
      <c r="NO376" s="28"/>
      <c r="NP376" s="28"/>
      <c r="NQ376" s="28"/>
      <c r="NR376" s="28"/>
      <c r="NS376" s="28"/>
      <c r="NT376" s="28"/>
      <c r="NU376" s="28"/>
      <c r="NV376" s="28"/>
      <c r="NW376" s="28"/>
      <c r="NX376" s="28"/>
      <c r="NY376" s="28"/>
      <c r="NZ376" s="28"/>
      <c r="OA376" s="28"/>
      <c r="OB376" s="28"/>
      <c r="OC376" s="28"/>
      <c r="OD376" s="28"/>
      <c r="OE376" s="28"/>
      <c r="OF376" s="28"/>
      <c r="OG376" s="28"/>
      <c r="OH376" s="28"/>
      <c r="OI376" s="28"/>
      <c r="OJ376" s="28"/>
      <c r="OK376" s="28"/>
      <c r="OL376" s="28"/>
      <c r="OM376" s="28"/>
      <c r="ON376" s="28"/>
      <c r="OO376" s="28"/>
      <c r="OP376" s="28"/>
      <c r="OQ376" s="28"/>
      <c r="OR376" s="28"/>
      <c r="OS376" s="28"/>
      <c r="OT376" s="28"/>
      <c r="OU376" s="28"/>
      <c r="OV376" s="28"/>
      <c r="OW376" s="28"/>
      <c r="OX376" s="28"/>
      <c r="OY376" s="28"/>
      <c r="OZ376" s="28"/>
      <c r="PA376" s="28"/>
      <c r="PB376" s="28"/>
      <c r="PC376" s="28"/>
      <c r="PD376" s="28"/>
      <c r="PE376" s="28"/>
      <c r="PF376" s="28"/>
      <c r="PG376" s="28"/>
      <c r="PH376" s="28"/>
      <c r="PI376" s="28"/>
      <c r="PJ376" s="28"/>
      <c r="PK376" s="28"/>
      <c r="PL376" s="28"/>
      <c r="PM376" s="28"/>
      <c r="PN376" s="28"/>
      <c r="PO376" s="28"/>
      <c r="PP376" s="28"/>
      <c r="PQ376" s="28"/>
      <c r="PR376" s="28"/>
      <c r="PS376" s="28"/>
      <c r="PT376" s="28"/>
      <c r="PU376" s="28"/>
      <c r="PV376" s="28"/>
      <c r="PW376" s="28"/>
      <c r="PX376" s="28"/>
      <c r="PY376" s="28"/>
      <c r="PZ376" s="28"/>
      <c r="QA376" s="28"/>
      <c r="QB376" s="28"/>
      <c r="QC376" s="28"/>
      <c r="QD376" s="28"/>
      <c r="QE376" s="28"/>
      <c r="QF376" s="28"/>
      <c r="QG376" s="28"/>
      <c r="QH376" s="28"/>
      <c r="QI376" s="28"/>
      <c r="QJ376" s="28"/>
      <c r="QK376" s="28"/>
      <c r="QL376" s="28"/>
      <c r="QM376" s="28"/>
      <c r="QN376" s="28"/>
      <c r="QO376" s="28"/>
      <c r="QP376" s="28"/>
      <c r="QQ376" s="28"/>
      <c r="QR376" s="28"/>
      <c r="QS376" s="28"/>
      <c r="QT376" s="28"/>
      <c r="QU376" s="28"/>
      <c r="QV376" s="28"/>
      <c r="QW376" s="28"/>
      <c r="QX376" s="28"/>
      <c r="QY376" s="28"/>
      <c r="QZ376" s="28"/>
      <c r="RA376" s="28"/>
      <c r="RB376" s="28"/>
      <c r="RC376" s="28"/>
      <c r="RD376" s="28"/>
      <c r="RE376" s="28"/>
      <c r="RF376" s="28"/>
      <c r="RG376" s="28"/>
      <c r="RH376" s="28"/>
      <c r="RI376" s="28"/>
      <c r="RJ376" s="28"/>
      <c r="RK376" s="28"/>
      <c r="RL376" s="28"/>
      <c r="RM376" s="28"/>
      <c r="RN376" s="28"/>
      <c r="RO376" s="28"/>
      <c r="RP376" s="28"/>
      <c r="RQ376" s="28"/>
      <c r="RR376" s="28"/>
      <c r="RS376" s="28"/>
      <c r="RT376" s="28"/>
      <c r="RU376" s="28"/>
      <c r="RV376" s="28"/>
      <c r="RW376" s="28"/>
      <c r="RX376" s="28"/>
      <c r="RY376" s="28"/>
      <c r="RZ376" s="28"/>
      <c r="SA376" s="28"/>
      <c r="SB376" s="28"/>
      <c r="SC376" s="28"/>
      <c r="SD376" s="28"/>
      <c r="SE376" s="28"/>
      <c r="SF376" s="28"/>
      <c r="SG376" s="28"/>
      <c r="SH376" s="28"/>
      <c r="SI376" s="28"/>
      <c r="SJ376" s="28"/>
      <c r="SK376" s="28"/>
      <c r="SL376" s="28"/>
      <c r="SM376" s="28"/>
      <c r="SN376" s="28"/>
      <c r="SO376" s="28"/>
      <c r="SP376" s="28"/>
      <c r="SQ376" s="28"/>
      <c r="SR376" s="28"/>
      <c r="SS376" s="28"/>
      <c r="ST376" s="28"/>
      <c r="SU376" s="28"/>
      <c r="SV376" s="28"/>
      <c r="SW376" s="28"/>
      <c r="SX376" s="28"/>
      <c r="SY376" s="28"/>
      <c r="SZ376" s="28"/>
      <c r="TA376" s="28"/>
      <c r="TB376" s="28"/>
      <c r="TC376" s="28"/>
      <c r="TD376" s="28"/>
      <c r="TE376" s="28"/>
      <c r="TF376" s="28"/>
      <c r="TG376" s="28"/>
      <c r="TH376" s="28"/>
      <c r="TI376" s="28"/>
      <c r="TJ376" s="28"/>
      <c r="TK376" s="28"/>
      <c r="TL376" s="28"/>
      <c r="TM376" s="28"/>
      <c r="TN376" s="28"/>
      <c r="TO376" s="28"/>
      <c r="TP376" s="28"/>
      <c r="TQ376" s="28"/>
      <c r="TR376" s="28"/>
      <c r="TS376" s="28"/>
      <c r="TT376" s="28"/>
      <c r="TU376" s="28"/>
      <c r="TV376" s="28"/>
      <c r="TW376" s="28"/>
      <c r="TX376" s="28"/>
      <c r="TY376" s="28"/>
      <c r="TZ376" s="28"/>
      <c r="UA376" s="28"/>
      <c r="UB376" s="28"/>
      <c r="UC376" s="28"/>
      <c r="UD376" s="28"/>
      <c r="UE376" s="28"/>
      <c r="UF376" s="28"/>
      <c r="UG376" s="28"/>
      <c r="UH376" s="28"/>
      <c r="UI376" s="28"/>
      <c r="UJ376" s="28"/>
      <c r="UK376" s="28"/>
      <c r="UL376" s="28"/>
      <c r="UM376" s="28"/>
      <c r="UN376" s="28"/>
      <c r="UO376" s="28"/>
      <c r="UP376" s="28"/>
      <c r="UQ376" s="28"/>
      <c r="UR376" s="28"/>
      <c r="US376" s="28"/>
      <c r="UT376" s="28"/>
      <c r="UU376" s="28"/>
      <c r="UV376" s="28"/>
      <c r="UW376" s="28"/>
      <c r="UX376" s="28"/>
      <c r="UY376" s="28"/>
      <c r="UZ376" s="28"/>
      <c r="VA376" s="28"/>
      <c r="VB376" s="28"/>
      <c r="VC376" s="28"/>
      <c r="VD376" s="28"/>
      <c r="VE376" s="28"/>
      <c r="VF376" s="28"/>
      <c r="VG376" s="28"/>
      <c r="VH376" s="28"/>
      <c r="VI376" s="28"/>
      <c r="VJ376" s="28"/>
      <c r="VK376" s="28"/>
      <c r="VL376" s="28"/>
      <c r="VM376" s="28"/>
      <c r="VN376" s="28"/>
      <c r="VO376" s="28"/>
      <c r="VP376" s="28"/>
      <c r="VQ376" s="28"/>
      <c r="VR376" s="28"/>
      <c r="VS376" s="28"/>
      <c r="VT376" s="28"/>
      <c r="VU376" s="28"/>
      <c r="VV376" s="28"/>
      <c r="VW376" s="28"/>
      <c r="VX376" s="28"/>
      <c r="VY376" s="28"/>
      <c r="VZ376" s="28"/>
      <c r="WA376" s="28"/>
      <c r="WB376" s="28"/>
      <c r="WC376" s="28"/>
      <c r="WD376" s="28"/>
      <c r="WE376" s="28"/>
      <c r="WF376" s="28"/>
      <c r="WG376" s="28"/>
      <c r="WH376" s="28"/>
      <c r="WI376" s="28"/>
      <c r="WJ376" s="28"/>
      <c r="WK376" s="28"/>
      <c r="WL376" s="28"/>
      <c r="WM376" s="28"/>
      <c r="WN376" s="28"/>
      <c r="WO376" s="28"/>
      <c r="WP376" s="28"/>
      <c r="WQ376" s="28"/>
      <c r="WR376" s="28"/>
      <c r="WS376" s="28"/>
      <c r="WT376" s="28"/>
      <c r="WU376" s="28"/>
      <c r="WV376" s="28"/>
      <c r="WW376" s="28"/>
      <c r="WX376" s="28"/>
      <c r="WY376" s="28"/>
      <c r="WZ376" s="28"/>
      <c r="XA376" s="28"/>
      <c r="XB376" s="28"/>
      <c r="XC376" s="28"/>
      <c r="XD376" s="28"/>
      <c r="XE376" s="28"/>
      <c r="XF376" s="28"/>
      <c r="XG376" s="28"/>
      <c r="XH376" s="28"/>
      <c r="XI376" s="28"/>
      <c r="XJ376" s="28"/>
      <c r="XK376" s="28"/>
      <c r="XL376" s="28"/>
      <c r="XM376" s="28"/>
      <c r="XN376" s="28"/>
      <c r="XO376" s="28"/>
      <c r="XP376" s="28"/>
      <c r="XQ376" s="28"/>
      <c r="XR376" s="28"/>
      <c r="XS376" s="28"/>
      <c r="XT376" s="28"/>
      <c r="XU376" s="28"/>
      <c r="XV376" s="28"/>
      <c r="XW376" s="28"/>
      <c r="XX376" s="28"/>
      <c r="XY376" s="28"/>
      <c r="XZ376" s="28"/>
      <c r="YA376" s="28"/>
      <c r="YB376" s="28"/>
      <c r="YC376" s="28"/>
      <c r="YD376" s="28"/>
      <c r="YE376" s="28"/>
      <c r="YF376" s="28"/>
      <c r="YG376" s="28"/>
      <c r="YH376" s="28"/>
      <c r="YI376" s="28"/>
      <c r="YJ376" s="28"/>
      <c r="YK376" s="28"/>
      <c r="YL376" s="28"/>
      <c r="YM376" s="28"/>
      <c r="YN376" s="28"/>
      <c r="YO376" s="28"/>
      <c r="YP376" s="28"/>
      <c r="YQ376" s="28"/>
      <c r="YR376" s="28"/>
      <c r="YS376" s="28"/>
      <c r="YT376" s="28"/>
      <c r="YU376" s="28"/>
      <c r="YV376" s="28"/>
      <c r="YW376" s="28"/>
      <c r="YX376" s="28"/>
      <c r="YY376" s="28"/>
      <c r="YZ376" s="28"/>
      <c r="ZA376" s="28"/>
      <c r="ZB376" s="28"/>
      <c r="ZC376" s="28"/>
      <c r="ZD376" s="28"/>
      <c r="ZE376" s="28"/>
      <c r="ZF376" s="28"/>
      <c r="ZG376" s="28"/>
      <c r="ZH376" s="28"/>
      <c r="ZI376" s="28"/>
      <c r="ZJ376" s="28"/>
      <c r="ZK376" s="28"/>
      <c r="ZL376" s="28"/>
      <c r="ZM376" s="28"/>
      <c r="ZN376" s="28"/>
      <c r="ZO376" s="28"/>
      <c r="ZP376" s="28"/>
      <c r="ZQ376" s="28"/>
      <c r="ZR376" s="28"/>
      <c r="ZS376" s="28"/>
      <c r="ZT376" s="28"/>
      <c r="ZU376" s="28"/>
      <c r="ZV376" s="28"/>
      <c r="ZW376" s="28"/>
      <c r="ZX376" s="28"/>
      <c r="ZY376" s="28"/>
      <c r="ZZ376" s="28"/>
      <c r="AAA376" s="28"/>
      <c r="AAB376" s="28"/>
      <c r="AAC376" s="28"/>
      <c r="AAD376" s="28"/>
      <c r="AAE376" s="28"/>
      <c r="AAF376" s="28"/>
      <c r="AAG376" s="28"/>
      <c r="AAH376" s="28"/>
      <c r="AAI376" s="28"/>
      <c r="AAJ376" s="28"/>
      <c r="AAK376" s="28"/>
      <c r="AAL376" s="28"/>
      <c r="AAM376" s="28"/>
      <c r="AAN376" s="28"/>
      <c r="AAO376" s="28"/>
      <c r="AAP376" s="28"/>
      <c r="AAQ376" s="28"/>
      <c r="AAR376" s="28"/>
      <c r="AAS376" s="28"/>
      <c r="AAT376" s="28"/>
      <c r="AAU376" s="28"/>
      <c r="AAV376" s="28"/>
      <c r="AAW376" s="28"/>
      <c r="AAX376" s="28"/>
      <c r="AAY376" s="28"/>
      <c r="AAZ376" s="28"/>
      <c r="ABA376" s="28"/>
      <c r="ABB376" s="28"/>
      <c r="ABC376" s="28"/>
      <c r="ABD376" s="28"/>
      <c r="ABE376" s="28"/>
      <c r="ABF376" s="28"/>
      <c r="ABG376" s="28"/>
      <c r="ABH376" s="28"/>
      <c r="ABI376" s="28"/>
      <c r="ABJ376" s="28"/>
      <c r="ABK376" s="28"/>
      <c r="ABL376" s="28"/>
      <c r="ABM376" s="28"/>
      <c r="ABN376" s="28"/>
      <c r="ABO376" s="28"/>
      <c r="ABP376" s="28"/>
      <c r="ABQ376" s="28"/>
      <c r="ABR376" s="28"/>
      <c r="ABS376" s="28"/>
      <c r="ABT376" s="28"/>
      <c r="ABU376" s="28"/>
      <c r="ABV376" s="28"/>
      <c r="ABW376" s="28"/>
      <c r="ABX376" s="28"/>
      <c r="ABY376" s="28"/>
      <c r="ABZ376" s="28"/>
      <c r="ACA376" s="28"/>
      <c r="ACB376" s="28"/>
      <c r="ACC376" s="28"/>
      <c r="ACD376" s="28"/>
      <c r="ACE376" s="28"/>
      <c r="ACF376" s="28"/>
      <c r="ACG376" s="28"/>
      <c r="ACH376" s="28"/>
      <c r="ACI376" s="28"/>
      <c r="ACJ376" s="28"/>
      <c r="ACK376" s="28"/>
      <c r="ACL376" s="28"/>
      <c r="ACM376" s="28"/>
      <c r="ACN376" s="28"/>
      <c r="ACO376" s="28"/>
      <c r="ACP376" s="28"/>
      <c r="ACQ376" s="28"/>
      <c r="ACR376" s="28"/>
      <c r="ACS376" s="28"/>
      <c r="ACT376" s="28"/>
      <c r="ACU376" s="28"/>
      <c r="ACV376" s="28"/>
      <c r="ACW376" s="28"/>
      <c r="ACX376" s="28"/>
      <c r="ACY376" s="28"/>
      <c r="ACZ376" s="28"/>
      <c r="ADA376" s="28"/>
      <c r="ADB376" s="28"/>
      <c r="ADC376" s="28"/>
      <c r="ADD376" s="28"/>
      <c r="ADE376" s="28"/>
      <c r="ADF376" s="28"/>
      <c r="ADG376" s="28"/>
      <c r="ADH376" s="28"/>
      <c r="ADI376" s="28"/>
      <c r="ADJ376" s="28"/>
      <c r="ADK376" s="28"/>
      <c r="ADL376" s="28"/>
      <c r="ADM376" s="28"/>
      <c r="ADN376" s="28"/>
      <c r="ADO376" s="28"/>
      <c r="ADP376" s="28"/>
      <c r="ADQ376" s="28"/>
      <c r="ADR376" s="28"/>
      <c r="ADS376" s="28"/>
      <c r="ADT376" s="28"/>
      <c r="ADU376" s="28"/>
      <c r="ADV376" s="28"/>
      <c r="ADW376" s="28"/>
      <c r="ADX376" s="28"/>
      <c r="ADY376" s="28"/>
      <c r="ADZ376" s="28"/>
      <c r="AEA376" s="28"/>
      <c r="AEB376" s="28"/>
      <c r="AEC376" s="28"/>
      <c r="AED376" s="28"/>
      <c r="AEE376" s="28"/>
      <c r="AEF376" s="28"/>
      <c r="AEG376" s="28"/>
      <c r="AEH376" s="28"/>
      <c r="AEI376" s="28"/>
      <c r="AEJ376" s="28"/>
      <c r="AEK376" s="28"/>
      <c r="AEL376" s="28"/>
      <c r="AEM376" s="28"/>
      <c r="AEN376" s="28"/>
      <c r="AEO376" s="28"/>
      <c r="AEP376" s="28"/>
      <c r="AEQ376" s="28"/>
      <c r="AER376" s="28"/>
      <c r="AES376" s="28"/>
      <c r="AET376" s="28"/>
      <c r="AEU376" s="28"/>
      <c r="AEV376" s="28"/>
      <c r="AEW376" s="28"/>
      <c r="AEX376" s="28"/>
      <c r="AEY376" s="28"/>
      <c r="AEZ376" s="28"/>
      <c r="AFA376" s="28"/>
      <c r="AFB376" s="28"/>
      <c r="AFC376" s="28"/>
      <c r="AFD376" s="28"/>
      <c r="AFE376" s="28"/>
      <c r="AFF376" s="28"/>
      <c r="AFG376" s="28"/>
      <c r="AFH376" s="28"/>
      <c r="AFI376" s="28"/>
      <c r="AFJ376" s="28"/>
      <c r="AFK376" s="28"/>
      <c r="AFL376" s="28"/>
      <c r="AFM376" s="28"/>
      <c r="AFN376" s="28"/>
      <c r="AFO376" s="28"/>
    </row>
    <row r="377" spans="1:847" ht="31.05" customHeight="1">
      <c r="A377" s="437"/>
      <c r="B377" s="354"/>
      <c r="C377" s="480" t="s">
        <v>312</v>
      </c>
      <c r="D377" s="482"/>
      <c r="E377" s="481" t="b">
        <v>0</v>
      </c>
      <c r="F377" s="453">
        <f t="shared" si="145"/>
        <v>0</v>
      </c>
      <c r="G377" s="453">
        <f t="shared" si="146"/>
        <v>0</v>
      </c>
      <c r="H377" s="354" t="s">
        <v>453</v>
      </c>
      <c r="I377" s="542">
        <v>100</v>
      </c>
      <c r="J377" s="467" t="s">
        <v>334</v>
      </c>
      <c r="K377" s="456">
        <f t="shared" si="141"/>
        <v>0</v>
      </c>
      <c r="L377" s="422" t="str">
        <f t="shared" si="142"/>
        <v/>
      </c>
      <c r="M377" s="623">
        <v>248.3</v>
      </c>
      <c r="N377" s="323" t="s">
        <v>138</v>
      </c>
      <c r="O377" s="323">
        <f>G377*0.0127*M377</f>
        <v>0</v>
      </c>
      <c r="P377" s="324" t="s">
        <v>191</v>
      </c>
      <c r="Q377" s="323">
        <v>2.63</v>
      </c>
      <c r="R377" s="325" t="s">
        <v>142</v>
      </c>
      <c r="S377" s="323">
        <f>(60/5.68)*G377*Q377</f>
        <v>0</v>
      </c>
      <c r="T377" s="258" t="s">
        <v>146</v>
      </c>
      <c r="U377" s="323"/>
      <c r="V377" s="323"/>
      <c r="W377" s="323"/>
      <c r="X377" s="323"/>
      <c r="Y377" s="326">
        <f>O377+S377</f>
        <v>0</v>
      </c>
      <c r="Z377" s="256"/>
      <c r="AA377" s="256">
        <f>Y377-Z377</f>
        <v>0</v>
      </c>
    </row>
    <row r="378" spans="1:847" s="6" customFormat="1" ht="31.05" customHeight="1">
      <c r="A378" s="457"/>
      <c r="B378" s="44"/>
      <c r="C378" s="488" t="s">
        <v>316</v>
      </c>
      <c r="D378" s="349"/>
      <c r="E378" s="473" t="b">
        <v>0</v>
      </c>
      <c r="F378" s="461">
        <f t="shared" si="145"/>
        <v>0</v>
      </c>
      <c r="G378" s="461">
        <f t="shared" si="146"/>
        <v>0</v>
      </c>
      <c r="H378" s="44" t="s">
        <v>453</v>
      </c>
      <c r="I378" s="542">
        <v>100</v>
      </c>
      <c r="J378" s="468" t="s">
        <v>334</v>
      </c>
      <c r="K378" s="463">
        <f>$AA378</f>
        <v>0</v>
      </c>
      <c r="L378" s="464" t="str">
        <f t="shared" si="142"/>
        <v/>
      </c>
      <c r="M378" s="337">
        <v>2.8</v>
      </c>
      <c r="N378" s="256" t="s">
        <v>142</v>
      </c>
      <c r="O378" s="256">
        <f>(G368/5.68)*M378*G378</f>
        <v>0</v>
      </c>
      <c r="P378" s="327" t="s">
        <v>318</v>
      </c>
      <c r="Q378" s="256"/>
      <c r="R378" s="256"/>
      <c r="S378" s="256"/>
      <c r="T378" s="256"/>
      <c r="U378" s="256"/>
      <c r="V378" s="256"/>
      <c r="W378" s="256"/>
      <c r="X378" s="256"/>
      <c r="Y378" s="256">
        <f>AVERAGE(O378,S378,W378)</f>
        <v>0</v>
      </c>
      <c r="Z378" s="256"/>
      <c r="AA378" s="256">
        <f>Y378-Z378</f>
        <v>0</v>
      </c>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c r="DJ378" s="28"/>
      <c r="DK378" s="28"/>
      <c r="DL378" s="28"/>
      <c r="DM378" s="28"/>
      <c r="DN378" s="28"/>
      <c r="DO378" s="28"/>
      <c r="DP378" s="28"/>
      <c r="DQ378" s="28"/>
      <c r="DR378" s="28"/>
      <c r="DS378" s="28"/>
      <c r="DT378" s="28"/>
      <c r="DU378" s="28"/>
      <c r="DV378" s="28"/>
      <c r="DW378" s="28"/>
      <c r="DX378" s="28"/>
      <c r="DY378" s="28"/>
      <c r="DZ378" s="28"/>
      <c r="EA378" s="28"/>
      <c r="EB378" s="28"/>
      <c r="EC378" s="28"/>
      <c r="ED378" s="28"/>
      <c r="EE378" s="28"/>
      <c r="EF378" s="28"/>
      <c r="EG378" s="28"/>
      <c r="EH378" s="28"/>
      <c r="EI378" s="28"/>
      <c r="EJ378" s="28"/>
      <c r="EK378" s="28"/>
      <c r="EL378" s="28"/>
      <c r="EM378" s="28"/>
      <c r="EN378" s="28"/>
      <c r="EO378" s="28"/>
      <c r="EP378" s="28"/>
      <c r="EQ378" s="28"/>
      <c r="ER378" s="28"/>
      <c r="ES378" s="28"/>
      <c r="ET378" s="28"/>
      <c r="EU378" s="28"/>
      <c r="EV378" s="28"/>
      <c r="EW378" s="28"/>
      <c r="EX378" s="28"/>
      <c r="EY378" s="28"/>
      <c r="EZ378" s="28"/>
      <c r="FA378" s="28"/>
      <c r="FB378" s="28"/>
      <c r="FC378" s="28"/>
      <c r="FD378" s="28"/>
      <c r="FE378" s="28"/>
      <c r="FF378" s="28"/>
      <c r="FG378" s="28"/>
      <c r="FH378" s="28"/>
      <c r="FI378" s="28"/>
      <c r="FJ378" s="28"/>
      <c r="FK378" s="28"/>
      <c r="FL378" s="28"/>
      <c r="FM378" s="28"/>
      <c r="FN378" s="28"/>
      <c r="FO378" s="28"/>
      <c r="FP378" s="28"/>
      <c r="FQ378" s="28"/>
      <c r="FR378" s="28"/>
      <c r="FS378" s="28"/>
      <c r="FT378" s="28"/>
      <c r="FU378" s="28"/>
      <c r="FV378" s="28"/>
      <c r="FW378" s="28"/>
      <c r="FX378" s="28"/>
      <c r="FY378" s="28"/>
      <c r="FZ378" s="28"/>
      <c r="GA378" s="28"/>
      <c r="GB378" s="28"/>
      <c r="GC378" s="28"/>
      <c r="GD378" s="28"/>
      <c r="GE378" s="28"/>
      <c r="GF378" s="28"/>
      <c r="GG378" s="28"/>
      <c r="GH378" s="28"/>
      <c r="GI378" s="28"/>
      <c r="GJ378" s="28"/>
      <c r="GK378" s="28"/>
      <c r="GL378" s="28"/>
      <c r="GM378" s="28"/>
      <c r="GN378" s="28"/>
      <c r="GO378" s="28"/>
      <c r="GP378" s="28"/>
      <c r="GQ378" s="28"/>
      <c r="GR378" s="28"/>
      <c r="GS378" s="28"/>
      <c r="GT378" s="28"/>
      <c r="GU378" s="28"/>
      <c r="GV378" s="28"/>
      <c r="GW378" s="28"/>
      <c r="GX378" s="28"/>
      <c r="GY378" s="28"/>
      <c r="GZ378" s="28"/>
      <c r="HA378" s="28"/>
      <c r="HB378" s="28"/>
      <c r="HC378" s="28"/>
      <c r="HD378" s="28"/>
      <c r="HE378" s="28"/>
      <c r="HF378" s="28"/>
      <c r="HG378" s="28"/>
      <c r="HH378" s="28"/>
      <c r="HI378" s="28"/>
      <c r="HJ378" s="28"/>
      <c r="HK378" s="28"/>
      <c r="HL378" s="28"/>
      <c r="HM378" s="28"/>
      <c r="HN378" s="28"/>
      <c r="HO378" s="28"/>
      <c r="HP378" s="28"/>
      <c r="HQ378" s="28"/>
      <c r="HR378" s="28"/>
      <c r="HS378" s="28"/>
      <c r="HT378" s="28"/>
      <c r="HU378" s="28"/>
      <c r="HV378" s="28"/>
      <c r="HW378" s="28"/>
      <c r="HX378" s="28"/>
      <c r="HY378" s="28"/>
      <c r="HZ378" s="28"/>
      <c r="IA378" s="28"/>
      <c r="IB378" s="28"/>
      <c r="IC378" s="28"/>
      <c r="ID378" s="28"/>
      <c r="IE378" s="28"/>
      <c r="IF378" s="28"/>
      <c r="IG378" s="28"/>
      <c r="IH378" s="28"/>
      <c r="II378" s="28"/>
      <c r="IJ378" s="28"/>
      <c r="IK378" s="28"/>
      <c r="IL378" s="28"/>
      <c r="IM378" s="28"/>
      <c r="IN378" s="28"/>
      <c r="IO378" s="28"/>
      <c r="IP378" s="28"/>
      <c r="IQ378" s="28"/>
      <c r="IR378" s="28"/>
      <c r="IS378" s="28"/>
      <c r="IT378" s="28"/>
      <c r="IU378" s="28"/>
      <c r="IV378" s="28"/>
      <c r="IW378" s="28"/>
      <c r="IX378" s="28"/>
      <c r="IY378" s="28"/>
      <c r="IZ378" s="28"/>
      <c r="JA378" s="28"/>
      <c r="JB378" s="28"/>
      <c r="JC378" s="28"/>
      <c r="JD378" s="28"/>
      <c r="JE378" s="28"/>
      <c r="JF378" s="28"/>
      <c r="JG378" s="28"/>
      <c r="JH378" s="28"/>
      <c r="JI378" s="28"/>
      <c r="JJ378" s="28"/>
      <c r="JK378" s="28"/>
      <c r="JL378" s="28"/>
      <c r="JM378" s="28"/>
      <c r="JN378" s="28"/>
      <c r="JO378" s="28"/>
      <c r="JP378" s="28"/>
      <c r="JQ378" s="28"/>
      <c r="JR378" s="28"/>
      <c r="JS378" s="28"/>
      <c r="JT378" s="28"/>
      <c r="JU378" s="28"/>
      <c r="JV378" s="28"/>
      <c r="JW378" s="28"/>
      <c r="JX378" s="28"/>
      <c r="JY378" s="28"/>
      <c r="JZ378" s="28"/>
      <c r="KA378" s="28"/>
      <c r="KB378" s="28"/>
      <c r="KC378" s="28"/>
      <c r="KD378" s="28"/>
      <c r="KE378" s="28"/>
      <c r="KF378" s="28"/>
      <c r="KG378" s="28"/>
      <c r="KH378" s="28"/>
      <c r="KI378" s="28"/>
      <c r="KJ378" s="28"/>
      <c r="KK378" s="28"/>
      <c r="KL378" s="28"/>
      <c r="KM378" s="28"/>
      <c r="KN378" s="28"/>
      <c r="KO378" s="28"/>
      <c r="KP378" s="28"/>
      <c r="KQ378" s="28"/>
      <c r="KR378" s="28"/>
      <c r="KS378" s="28"/>
      <c r="KT378" s="28"/>
      <c r="KU378" s="28"/>
      <c r="KV378" s="28"/>
      <c r="KW378" s="28"/>
      <c r="KX378" s="28"/>
      <c r="KY378" s="28"/>
      <c r="KZ378" s="28"/>
      <c r="LA378" s="28"/>
      <c r="LB378" s="28"/>
      <c r="LC378" s="28"/>
      <c r="LD378" s="28"/>
      <c r="LE378" s="28"/>
      <c r="LF378" s="28"/>
      <c r="LG378" s="28"/>
      <c r="LH378" s="28"/>
      <c r="LI378" s="28"/>
      <c r="LJ378" s="28"/>
      <c r="LK378" s="28"/>
      <c r="LL378" s="28"/>
      <c r="LM378" s="28"/>
      <c r="LN378" s="28"/>
      <c r="LO378" s="28"/>
      <c r="LP378" s="28"/>
      <c r="LQ378" s="28"/>
      <c r="LR378" s="28"/>
      <c r="LS378" s="28"/>
      <c r="LT378" s="28"/>
      <c r="LU378" s="28"/>
      <c r="LV378" s="28"/>
      <c r="LW378" s="28"/>
      <c r="LX378" s="28"/>
      <c r="LY378" s="28"/>
      <c r="LZ378" s="28"/>
      <c r="MA378" s="28"/>
      <c r="MB378" s="28"/>
      <c r="MC378" s="28"/>
      <c r="MD378" s="28"/>
      <c r="ME378" s="28"/>
      <c r="MF378" s="28"/>
      <c r="MG378" s="28"/>
      <c r="MH378" s="28"/>
      <c r="MI378" s="28"/>
      <c r="MJ378" s="28"/>
      <c r="MK378" s="28"/>
      <c r="ML378" s="28"/>
      <c r="MM378" s="28"/>
      <c r="MN378" s="28"/>
      <c r="MO378" s="28"/>
      <c r="MP378" s="28"/>
      <c r="MQ378" s="28"/>
      <c r="MR378" s="28"/>
      <c r="MS378" s="28"/>
      <c r="MT378" s="28"/>
      <c r="MU378" s="28"/>
      <c r="MV378" s="28"/>
      <c r="MW378" s="28"/>
      <c r="MX378" s="28"/>
      <c r="MY378" s="28"/>
      <c r="MZ378" s="28"/>
      <c r="NA378" s="28"/>
      <c r="NB378" s="28"/>
      <c r="NC378" s="28"/>
      <c r="ND378" s="28"/>
      <c r="NE378" s="28"/>
      <c r="NF378" s="28"/>
      <c r="NG378" s="28"/>
      <c r="NH378" s="28"/>
      <c r="NI378" s="28"/>
      <c r="NJ378" s="28"/>
      <c r="NK378" s="28"/>
      <c r="NL378" s="28"/>
      <c r="NM378" s="28"/>
      <c r="NN378" s="28"/>
      <c r="NO378" s="28"/>
      <c r="NP378" s="28"/>
      <c r="NQ378" s="28"/>
      <c r="NR378" s="28"/>
      <c r="NS378" s="28"/>
      <c r="NT378" s="28"/>
      <c r="NU378" s="28"/>
      <c r="NV378" s="28"/>
      <c r="NW378" s="28"/>
      <c r="NX378" s="28"/>
      <c r="NY378" s="28"/>
      <c r="NZ378" s="28"/>
      <c r="OA378" s="28"/>
      <c r="OB378" s="28"/>
      <c r="OC378" s="28"/>
      <c r="OD378" s="28"/>
      <c r="OE378" s="28"/>
      <c r="OF378" s="28"/>
      <c r="OG378" s="28"/>
      <c r="OH378" s="28"/>
      <c r="OI378" s="28"/>
      <c r="OJ378" s="28"/>
      <c r="OK378" s="28"/>
      <c r="OL378" s="28"/>
      <c r="OM378" s="28"/>
      <c r="ON378" s="28"/>
      <c r="OO378" s="28"/>
      <c r="OP378" s="28"/>
      <c r="OQ378" s="28"/>
      <c r="OR378" s="28"/>
      <c r="OS378" s="28"/>
      <c r="OT378" s="28"/>
      <c r="OU378" s="28"/>
      <c r="OV378" s="28"/>
      <c r="OW378" s="28"/>
      <c r="OX378" s="28"/>
      <c r="OY378" s="28"/>
      <c r="OZ378" s="28"/>
      <c r="PA378" s="28"/>
      <c r="PB378" s="28"/>
      <c r="PC378" s="28"/>
      <c r="PD378" s="28"/>
      <c r="PE378" s="28"/>
      <c r="PF378" s="28"/>
      <c r="PG378" s="28"/>
      <c r="PH378" s="28"/>
      <c r="PI378" s="28"/>
      <c r="PJ378" s="28"/>
      <c r="PK378" s="28"/>
      <c r="PL378" s="28"/>
      <c r="PM378" s="28"/>
      <c r="PN378" s="28"/>
      <c r="PO378" s="28"/>
      <c r="PP378" s="28"/>
      <c r="PQ378" s="28"/>
      <c r="PR378" s="28"/>
      <c r="PS378" s="28"/>
      <c r="PT378" s="28"/>
      <c r="PU378" s="28"/>
      <c r="PV378" s="28"/>
      <c r="PW378" s="28"/>
      <c r="PX378" s="28"/>
      <c r="PY378" s="28"/>
      <c r="PZ378" s="28"/>
      <c r="QA378" s="28"/>
      <c r="QB378" s="28"/>
      <c r="QC378" s="28"/>
      <c r="QD378" s="28"/>
      <c r="QE378" s="28"/>
      <c r="QF378" s="28"/>
      <c r="QG378" s="28"/>
      <c r="QH378" s="28"/>
      <c r="QI378" s="28"/>
      <c r="QJ378" s="28"/>
      <c r="QK378" s="28"/>
      <c r="QL378" s="28"/>
      <c r="QM378" s="28"/>
      <c r="QN378" s="28"/>
      <c r="QO378" s="28"/>
      <c r="QP378" s="28"/>
      <c r="QQ378" s="28"/>
      <c r="QR378" s="28"/>
      <c r="QS378" s="28"/>
      <c r="QT378" s="28"/>
      <c r="QU378" s="28"/>
      <c r="QV378" s="28"/>
      <c r="QW378" s="28"/>
      <c r="QX378" s="28"/>
      <c r="QY378" s="28"/>
      <c r="QZ378" s="28"/>
      <c r="RA378" s="28"/>
      <c r="RB378" s="28"/>
      <c r="RC378" s="28"/>
      <c r="RD378" s="28"/>
      <c r="RE378" s="28"/>
      <c r="RF378" s="28"/>
      <c r="RG378" s="28"/>
      <c r="RH378" s="28"/>
      <c r="RI378" s="28"/>
      <c r="RJ378" s="28"/>
      <c r="RK378" s="28"/>
      <c r="RL378" s="28"/>
      <c r="RM378" s="28"/>
      <c r="RN378" s="28"/>
      <c r="RO378" s="28"/>
      <c r="RP378" s="28"/>
      <c r="RQ378" s="28"/>
      <c r="RR378" s="28"/>
      <c r="RS378" s="28"/>
      <c r="RT378" s="28"/>
      <c r="RU378" s="28"/>
      <c r="RV378" s="28"/>
      <c r="RW378" s="28"/>
      <c r="RX378" s="28"/>
      <c r="RY378" s="28"/>
      <c r="RZ378" s="28"/>
      <c r="SA378" s="28"/>
      <c r="SB378" s="28"/>
      <c r="SC378" s="28"/>
      <c r="SD378" s="28"/>
      <c r="SE378" s="28"/>
      <c r="SF378" s="28"/>
      <c r="SG378" s="28"/>
      <c r="SH378" s="28"/>
      <c r="SI378" s="28"/>
      <c r="SJ378" s="28"/>
      <c r="SK378" s="28"/>
      <c r="SL378" s="28"/>
      <c r="SM378" s="28"/>
      <c r="SN378" s="28"/>
      <c r="SO378" s="28"/>
      <c r="SP378" s="28"/>
      <c r="SQ378" s="28"/>
      <c r="SR378" s="28"/>
      <c r="SS378" s="28"/>
      <c r="ST378" s="28"/>
      <c r="SU378" s="28"/>
      <c r="SV378" s="28"/>
      <c r="SW378" s="28"/>
      <c r="SX378" s="28"/>
      <c r="SY378" s="28"/>
      <c r="SZ378" s="28"/>
      <c r="TA378" s="28"/>
      <c r="TB378" s="28"/>
      <c r="TC378" s="28"/>
      <c r="TD378" s="28"/>
      <c r="TE378" s="28"/>
      <c r="TF378" s="28"/>
      <c r="TG378" s="28"/>
      <c r="TH378" s="28"/>
      <c r="TI378" s="28"/>
      <c r="TJ378" s="28"/>
      <c r="TK378" s="28"/>
      <c r="TL378" s="28"/>
      <c r="TM378" s="28"/>
      <c r="TN378" s="28"/>
      <c r="TO378" s="28"/>
      <c r="TP378" s="28"/>
      <c r="TQ378" s="28"/>
      <c r="TR378" s="28"/>
      <c r="TS378" s="28"/>
      <c r="TT378" s="28"/>
      <c r="TU378" s="28"/>
      <c r="TV378" s="28"/>
      <c r="TW378" s="28"/>
      <c r="TX378" s="28"/>
      <c r="TY378" s="28"/>
      <c r="TZ378" s="28"/>
      <c r="UA378" s="28"/>
      <c r="UB378" s="28"/>
      <c r="UC378" s="28"/>
      <c r="UD378" s="28"/>
      <c r="UE378" s="28"/>
      <c r="UF378" s="28"/>
      <c r="UG378" s="28"/>
      <c r="UH378" s="28"/>
      <c r="UI378" s="28"/>
      <c r="UJ378" s="28"/>
      <c r="UK378" s="28"/>
      <c r="UL378" s="28"/>
      <c r="UM378" s="28"/>
      <c r="UN378" s="28"/>
      <c r="UO378" s="28"/>
      <c r="UP378" s="28"/>
      <c r="UQ378" s="28"/>
      <c r="UR378" s="28"/>
      <c r="US378" s="28"/>
      <c r="UT378" s="28"/>
      <c r="UU378" s="28"/>
      <c r="UV378" s="28"/>
      <c r="UW378" s="28"/>
      <c r="UX378" s="28"/>
      <c r="UY378" s="28"/>
      <c r="UZ378" s="28"/>
      <c r="VA378" s="28"/>
      <c r="VB378" s="28"/>
      <c r="VC378" s="28"/>
      <c r="VD378" s="28"/>
      <c r="VE378" s="28"/>
      <c r="VF378" s="28"/>
      <c r="VG378" s="28"/>
      <c r="VH378" s="28"/>
      <c r="VI378" s="28"/>
      <c r="VJ378" s="28"/>
      <c r="VK378" s="28"/>
      <c r="VL378" s="28"/>
      <c r="VM378" s="28"/>
      <c r="VN378" s="28"/>
      <c r="VO378" s="28"/>
      <c r="VP378" s="28"/>
      <c r="VQ378" s="28"/>
      <c r="VR378" s="28"/>
      <c r="VS378" s="28"/>
      <c r="VT378" s="28"/>
      <c r="VU378" s="28"/>
      <c r="VV378" s="28"/>
      <c r="VW378" s="28"/>
      <c r="VX378" s="28"/>
      <c r="VY378" s="28"/>
      <c r="VZ378" s="28"/>
      <c r="WA378" s="28"/>
      <c r="WB378" s="28"/>
      <c r="WC378" s="28"/>
      <c r="WD378" s="28"/>
      <c r="WE378" s="28"/>
      <c r="WF378" s="28"/>
      <c r="WG378" s="28"/>
      <c r="WH378" s="28"/>
      <c r="WI378" s="28"/>
      <c r="WJ378" s="28"/>
      <c r="WK378" s="28"/>
      <c r="WL378" s="28"/>
      <c r="WM378" s="28"/>
      <c r="WN378" s="28"/>
      <c r="WO378" s="28"/>
      <c r="WP378" s="28"/>
      <c r="WQ378" s="28"/>
      <c r="WR378" s="28"/>
      <c r="WS378" s="28"/>
      <c r="WT378" s="28"/>
      <c r="WU378" s="28"/>
      <c r="WV378" s="28"/>
      <c r="WW378" s="28"/>
      <c r="WX378" s="28"/>
      <c r="WY378" s="28"/>
      <c r="WZ378" s="28"/>
      <c r="XA378" s="28"/>
      <c r="XB378" s="28"/>
      <c r="XC378" s="28"/>
      <c r="XD378" s="28"/>
      <c r="XE378" s="28"/>
      <c r="XF378" s="28"/>
      <c r="XG378" s="28"/>
      <c r="XH378" s="28"/>
      <c r="XI378" s="28"/>
      <c r="XJ378" s="28"/>
      <c r="XK378" s="28"/>
      <c r="XL378" s="28"/>
      <c r="XM378" s="28"/>
      <c r="XN378" s="28"/>
      <c r="XO378" s="28"/>
      <c r="XP378" s="28"/>
      <c r="XQ378" s="28"/>
      <c r="XR378" s="28"/>
      <c r="XS378" s="28"/>
      <c r="XT378" s="28"/>
      <c r="XU378" s="28"/>
      <c r="XV378" s="28"/>
      <c r="XW378" s="28"/>
      <c r="XX378" s="28"/>
      <c r="XY378" s="28"/>
      <c r="XZ378" s="28"/>
      <c r="YA378" s="28"/>
      <c r="YB378" s="28"/>
      <c r="YC378" s="28"/>
      <c r="YD378" s="28"/>
      <c r="YE378" s="28"/>
      <c r="YF378" s="28"/>
      <c r="YG378" s="28"/>
      <c r="YH378" s="28"/>
      <c r="YI378" s="28"/>
      <c r="YJ378" s="28"/>
      <c r="YK378" s="28"/>
      <c r="YL378" s="28"/>
      <c r="YM378" s="28"/>
      <c r="YN378" s="28"/>
      <c r="YO378" s="28"/>
      <c r="YP378" s="28"/>
      <c r="YQ378" s="28"/>
      <c r="YR378" s="28"/>
      <c r="YS378" s="28"/>
      <c r="YT378" s="28"/>
      <c r="YU378" s="28"/>
      <c r="YV378" s="28"/>
      <c r="YW378" s="28"/>
      <c r="YX378" s="28"/>
      <c r="YY378" s="28"/>
      <c r="YZ378" s="28"/>
      <c r="ZA378" s="28"/>
      <c r="ZB378" s="28"/>
      <c r="ZC378" s="28"/>
      <c r="ZD378" s="28"/>
      <c r="ZE378" s="28"/>
      <c r="ZF378" s="28"/>
      <c r="ZG378" s="28"/>
      <c r="ZH378" s="28"/>
      <c r="ZI378" s="28"/>
      <c r="ZJ378" s="28"/>
      <c r="ZK378" s="28"/>
      <c r="ZL378" s="28"/>
      <c r="ZM378" s="28"/>
      <c r="ZN378" s="28"/>
      <c r="ZO378" s="28"/>
      <c r="ZP378" s="28"/>
      <c r="ZQ378" s="28"/>
      <c r="ZR378" s="28"/>
      <c r="ZS378" s="28"/>
      <c r="ZT378" s="28"/>
      <c r="ZU378" s="28"/>
      <c r="ZV378" s="28"/>
      <c r="ZW378" s="28"/>
      <c r="ZX378" s="28"/>
      <c r="ZY378" s="28"/>
      <c r="ZZ378" s="28"/>
      <c r="AAA378" s="28"/>
      <c r="AAB378" s="28"/>
      <c r="AAC378" s="28"/>
      <c r="AAD378" s="28"/>
      <c r="AAE378" s="28"/>
      <c r="AAF378" s="28"/>
      <c r="AAG378" s="28"/>
      <c r="AAH378" s="28"/>
      <c r="AAI378" s="28"/>
      <c r="AAJ378" s="28"/>
      <c r="AAK378" s="28"/>
      <c r="AAL378" s="28"/>
      <c r="AAM378" s="28"/>
      <c r="AAN378" s="28"/>
      <c r="AAO378" s="28"/>
      <c r="AAP378" s="28"/>
      <c r="AAQ378" s="28"/>
      <c r="AAR378" s="28"/>
      <c r="AAS378" s="28"/>
      <c r="AAT378" s="28"/>
      <c r="AAU378" s="28"/>
      <c r="AAV378" s="28"/>
      <c r="AAW378" s="28"/>
      <c r="AAX378" s="28"/>
      <c r="AAY378" s="28"/>
      <c r="AAZ378" s="28"/>
      <c r="ABA378" s="28"/>
      <c r="ABB378" s="28"/>
      <c r="ABC378" s="28"/>
      <c r="ABD378" s="28"/>
      <c r="ABE378" s="28"/>
      <c r="ABF378" s="28"/>
      <c r="ABG378" s="28"/>
      <c r="ABH378" s="28"/>
      <c r="ABI378" s="28"/>
      <c r="ABJ378" s="28"/>
      <c r="ABK378" s="28"/>
      <c r="ABL378" s="28"/>
      <c r="ABM378" s="28"/>
      <c r="ABN378" s="28"/>
      <c r="ABO378" s="28"/>
      <c r="ABP378" s="28"/>
      <c r="ABQ378" s="28"/>
      <c r="ABR378" s="28"/>
      <c r="ABS378" s="28"/>
      <c r="ABT378" s="28"/>
      <c r="ABU378" s="28"/>
      <c r="ABV378" s="28"/>
      <c r="ABW378" s="28"/>
      <c r="ABX378" s="28"/>
      <c r="ABY378" s="28"/>
      <c r="ABZ378" s="28"/>
      <c r="ACA378" s="28"/>
      <c r="ACB378" s="28"/>
      <c r="ACC378" s="28"/>
      <c r="ACD378" s="28"/>
      <c r="ACE378" s="28"/>
      <c r="ACF378" s="28"/>
      <c r="ACG378" s="28"/>
      <c r="ACH378" s="28"/>
      <c r="ACI378" s="28"/>
      <c r="ACJ378" s="28"/>
      <c r="ACK378" s="28"/>
      <c r="ACL378" s="28"/>
      <c r="ACM378" s="28"/>
      <c r="ACN378" s="28"/>
      <c r="ACO378" s="28"/>
      <c r="ACP378" s="28"/>
      <c r="ACQ378" s="28"/>
      <c r="ACR378" s="28"/>
      <c r="ACS378" s="28"/>
      <c r="ACT378" s="28"/>
      <c r="ACU378" s="28"/>
      <c r="ACV378" s="28"/>
      <c r="ACW378" s="28"/>
      <c r="ACX378" s="28"/>
      <c r="ACY378" s="28"/>
      <c r="ACZ378" s="28"/>
      <c r="ADA378" s="28"/>
      <c r="ADB378" s="28"/>
      <c r="ADC378" s="28"/>
      <c r="ADD378" s="28"/>
      <c r="ADE378" s="28"/>
      <c r="ADF378" s="28"/>
      <c r="ADG378" s="28"/>
      <c r="ADH378" s="28"/>
      <c r="ADI378" s="28"/>
      <c r="ADJ378" s="28"/>
      <c r="ADK378" s="28"/>
      <c r="ADL378" s="28"/>
      <c r="ADM378" s="28"/>
      <c r="ADN378" s="28"/>
      <c r="ADO378" s="28"/>
      <c r="ADP378" s="28"/>
      <c r="ADQ378" s="28"/>
      <c r="ADR378" s="28"/>
      <c r="ADS378" s="28"/>
      <c r="ADT378" s="28"/>
      <c r="ADU378" s="28"/>
      <c r="ADV378" s="28"/>
      <c r="ADW378" s="28"/>
      <c r="ADX378" s="28"/>
      <c r="ADY378" s="28"/>
      <c r="ADZ378" s="28"/>
      <c r="AEA378" s="28"/>
      <c r="AEB378" s="28"/>
      <c r="AEC378" s="28"/>
      <c r="AED378" s="28"/>
      <c r="AEE378" s="28"/>
      <c r="AEF378" s="28"/>
      <c r="AEG378" s="28"/>
      <c r="AEH378" s="28"/>
      <c r="AEI378" s="28"/>
      <c r="AEJ378" s="28"/>
      <c r="AEK378" s="28"/>
      <c r="AEL378" s="28"/>
      <c r="AEM378" s="28"/>
      <c r="AEN378" s="28"/>
      <c r="AEO378" s="28"/>
      <c r="AEP378" s="28"/>
      <c r="AEQ378" s="28"/>
      <c r="AER378" s="28"/>
      <c r="AES378" s="28"/>
      <c r="AET378" s="28"/>
      <c r="AEU378" s="28"/>
      <c r="AEV378" s="28"/>
      <c r="AEW378" s="28"/>
      <c r="AEX378" s="28"/>
      <c r="AEY378" s="28"/>
      <c r="AEZ378" s="28"/>
      <c r="AFA378" s="28"/>
      <c r="AFB378" s="28"/>
      <c r="AFC378" s="28"/>
      <c r="AFD378" s="28"/>
      <c r="AFE378" s="28"/>
      <c r="AFF378" s="28"/>
      <c r="AFG378" s="28"/>
      <c r="AFH378" s="28"/>
      <c r="AFI378" s="28"/>
      <c r="AFJ378" s="28"/>
      <c r="AFK378" s="28"/>
      <c r="AFL378" s="28"/>
      <c r="AFM378" s="28"/>
      <c r="AFN378" s="28"/>
      <c r="AFO378" s="28"/>
    </row>
    <row r="379" spans="1:847" s="2" customFormat="1" ht="31.05" customHeight="1">
      <c r="A379" s="483"/>
      <c r="B379" s="484"/>
      <c r="C379" s="489" t="s">
        <v>319</v>
      </c>
      <c r="D379" s="486"/>
      <c r="E379" s="487" t="b">
        <v>0</v>
      </c>
      <c r="F379" s="453">
        <f t="shared" si="145"/>
        <v>0</v>
      </c>
      <c r="G379" s="453">
        <f t="shared" si="146"/>
        <v>0</v>
      </c>
      <c r="H379" s="354" t="s">
        <v>453</v>
      </c>
      <c r="I379" s="542">
        <v>100</v>
      </c>
      <c r="J379" s="467" t="s">
        <v>334</v>
      </c>
      <c r="K379" s="456">
        <f t="shared" si="141"/>
        <v>0</v>
      </c>
      <c r="L379" s="422" t="str">
        <f t="shared" si="142"/>
        <v/>
      </c>
      <c r="M379" s="619">
        <v>1.784</v>
      </c>
      <c r="N379" s="270" t="s">
        <v>280</v>
      </c>
      <c r="O379" s="271">
        <f>G379*M379*G368</f>
        <v>0</v>
      </c>
      <c r="P379" s="270" t="s">
        <v>279</v>
      </c>
      <c r="Q379" s="269">
        <v>1.7949999999999999</v>
      </c>
      <c r="R379" s="270" t="s">
        <v>281</v>
      </c>
      <c r="S379" s="271">
        <f>G379*Q379*G368</f>
        <v>0</v>
      </c>
      <c r="T379" s="270" t="s">
        <v>282</v>
      </c>
      <c r="U379" s="272">
        <v>2.2400000000000002</v>
      </c>
      <c r="V379" s="272" t="s">
        <v>284</v>
      </c>
      <c r="W379" s="272">
        <f>G379*U379*G368</f>
        <v>0</v>
      </c>
      <c r="X379" s="270" t="s">
        <v>283</v>
      </c>
      <c r="Y379" s="272">
        <f>(O379+S379+W379)/3</f>
        <v>0</v>
      </c>
      <c r="Z379" s="272">
        <f>(G379*0.011545*275*G368*0.4*0.45*3.67) + (G379*0.011545*275*G368*0.6*0.44*0.5)</f>
        <v>0</v>
      </c>
      <c r="AA379" s="272">
        <f>Y379-Z379</f>
        <v>0</v>
      </c>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c r="DJ379" s="28"/>
      <c r="DK379" s="28"/>
      <c r="DL379" s="28"/>
      <c r="DM379" s="28"/>
      <c r="DN379" s="28"/>
      <c r="DO379" s="28"/>
      <c r="DP379" s="28"/>
      <c r="DQ379" s="28"/>
      <c r="DR379" s="28"/>
      <c r="DS379" s="28"/>
      <c r="DT379" s="28"/>
      <c r="DU379" s="28"/>
      <c r="DV379" s="28"/>
      <c r="DW379" s="28"/>
      <c r="DX379" s="28"/>
      <c r="DY379" s="28"/>
      <c r="DZ379" s="28"/>
      <c r="EA379" s="28"/>
      <c r="EB379" s="28"/>
      <c r="EC379" s="28"/>
      <c r="ED379" s="28"/>
      <c r="EE379" s="28"/>
      <c r="EF379" s="28"/>
      <c r="EG379" s="28"/>
      <c r="EH379" s="28"/>
      <c r="EI379" s="28"/>
      <c r="EJ379" s="28"/>
      <c r="EK379" s="28"/>
      <c r="EL379" s="28"/>
      <c r="EM379" s="28"/>
      <c r="EN379" s="28"/>
      <c r="EO379" s="28"/>
      <c r="EP379" s="28"/>
      <c r="EQ379" s="28"/>
      <c r="ER379" s="28"/>
      <c r="ES379" s="28"/>
      <c r="ET379" s="28"/>
      <c r="EU379" s="28"/>
      <c r="EV379" s="28"/>
      <c r="EW379" s="28"/>
      <c r="EX379" s="28"/>
      <c r="EY379" s="28"/>
      <c r="EZ379" s="28"/>
      <c r="FA379" s="28"/>
      <c r="FB379" s="28"/>
      <c r="FC379" s="28"/>
      <c r="FD379" s="28"/>
      <c r="FE379" s="28"/>
      <c r="FF379" s="28"/>
      <c r="FG379" s="28"/>
      <c r="FH379" s="28"/>
      <c r="FI379" s="28"/>
      <c r="FJ379" s="28"/>
      <c r="FK379" s="28"/>
      <c r="FL379" s="28"/>
      <c r="FM379" s="28"/>
      <c r="FN379" s="28"/>
      <c r="FO379" s="28"/>
      <c r="FP379" s="28"/>
      <c r="FQ379" s="28"/>
      <c r="FR379" s="28"/>
      <c r="FS379" s="28"/>
      <c r="FT379" s="28"/>
      <c r="FU379" s="28"/>
      <c r="FV379" s="28"/>
      <c r="FW379" s="28"/>
      <c r="FX379" s="28"/>
      <c r="FY379" s="28"/>
      <c r="FZ379" s="28"/>
      <c r="GA379" s="28"/>
      <c r="GB379" s="28"/>
      <c r="GC379" s="28"/>
      <c r="GD379" s="28"/>
      <c r="GE379" s="28"/>
      <c r="GF379" s="28"/>
      <c r="GG379" s="28"/>
      <c r="GH379" s="28"/>
      <c r="GI379" s="28"/>
      <c r="GJ379" s="28"/>
      <c r="GK379" s="28"/>
      <c r="GL379" s="28"/>
      <c r="GM379" s="28"/>
      <c r="GN379" s="28"/>
      <c r="GO379" s="28"/>
      <c r="GP379" s="28"/>
      <c r="GQ379" s="28"/>
      <c r="GR379" s="28"/>
      <c r="GS379" s="28"/>
      <c r="GT379" s="28"/>
      <c r="GU379" s="28"/>
      <c r="GV379" s="28"/>
      <c r="GW379" s="28"/>
      <c r="GX379" s="28"/>
      <c r="GY379" s="28"/>
      <c r="GZ379" s="28"/>
      <c r="HA379" s="28"/>
      <c r="HB379" s="28"/>
      <c r="HC379" s="28"/>
      <c r="HD379" s="28"/>
      <c r="HE379" s="28"/>
      <c r="HF379" s="28"/>
      <c r="HG379" s="28"/>
      <c r="HH379" s="28"/>
      <c r="HI379" s="28"/>
      <c r="HJ379" s="28"/>
      <c r="HK379" s="28"/>
      <c r="HL379" s="28"/>
      <c r="HM379" s="28"/>
      <c r="HN379" s="28"/>
      <c r="HO379" s="28"/>
      <c r="HP379" s="28"/>
      <c r="HQ379" s="28"/>
      <c r="HR379" s="28"/>
      <c r="HS379" s="28"/>
      <c r="HT379" s="28"/>
      <c r="HU379" s="28"/>
      <c r="HV379" s="28"/>
      <c r="HW379" s="28"/>
      <c r="HX379" s="28"/>
      <c r="HY379" s="28"/>
      <c r="HZ379" s="28"/>
      <c r="IA379" s="28"/>
      <c r="IB379" s="28"/>
      <c r="IC379" s="28"/>
      <c r="ID379" s="28"/>
      <c r="IE379" s="28"/>
      <c r="IF379" s="28"/>
      <c r="IG379" s="28"/>
      <c r="IH379" s="28"/>
      <c r="II379" s="28"/>
      <c r="IJ379" s="28"/>
      <c r="IK379" s="28"/>
      <c r="IL379" s="28"/>
      <c r="IM379" s="28"/>
      <c r="IN379" s="28"/>
      <c r="IO379" s="28"/>
      <c r="IP379" s="28"/>
      <c r="IQ379" s="28"/>
      <c r="IR379" s="28"/>
      <c r="IS379" s="28"/>
      <c r="IT379" s="28"/>
      <c r="IU379" s="28"/>
      <c r="IV379" s="28"/>
      <c r="IW379" s="28"/>
      <c r="IX379" s="28"/>
      <c r="IY379" s="28"/>
      <c r="IZ379" s="28"/>
      <c r="JA379" s="28"/>
      <c r="JB379" s="28"/>
      <c r="JC379" s="28"/>
      <c r="JD379" s="28"/>
      <c r="JE379" s="28"/>
      <c r="JF379" s="28"/>
      <c r="JG379" s="28"/>
      <c r="JH379" s="28"/>
      <c r="JI379" s="28"/>
      <c r="JJ379" s="28"/>
      <c r="JK379" s="28"/>
      <c r="JL379" s="28"/>
      <c r="JM379" s="28"/>
      <c r="JN379" s="28"/>
      <c r="JO379" s="28"/>
      <c r="JP379" s="28"/>
      <c r="JQ379" s="28"/>
      <c r="JR379" s="28"/>
      <c r="JS379" s="28"/>
      <c r="JT379" s="28"/>
      <c r="JU379" s="28"/>
      <c r="JV379" s="28"/>
      <c r="JW379" s="28"/>
      <c r="JX379" s="28"/>
      <c r="JY379" s="28"/>
      <c r="JZ379" s="28"/>
      <c r="KA379" s="28"/>
      <c r="KB379" s="28"/>
      <c r="KC379" s="28"/>
      <c r="KD379" s="28"/>
      <c r="KE379" s="28"/>
      <c r="KF379" s="28"/>
      <c r="KG379" s="28"/>
      <c r="KH379" s="28"/>
      <c r="KI379" s="28"/>
      <c r="KJ379" s="28"/>
      <c r="KK379" s="28"/>
      <c r="KL379" s="28"/>
      <c r="KM379" s="28"/>
      <c r="KN379" s="28"/>
      <c r="KO379" s="28"/>
      <c r="KP379" s="28"/>
      <c r="KQ379" s="28"/>
      <c r="KR379" s="28"/>
      <c r="KS379" s="28"/>
      <c r="KT379" s="28"/>
      <c r="KU379" s="28"/>
      <c r="KV379" s="28"/>
      <c r="KW379" s="28"/>
      <c r="KX379" s="28"/>
      <c r="KY379" s="28"/>
      <c r="KZ379" s="28"/>
      <c r="LA379" s="28"/>
      <c r="LB379" s="28"/>
      <c r="LC379" s="28"/>
      <c r="LD379" s="28"/>
      <c r="LE379" s="28"/>
      <c r="LF379" s="28"/>
      <c r="LG379" s="28"/>
      <c r="LH379" s="28"/>
      <c r="LI379" s="28"/>
      <c r="LJ379" s="28"/>
      <c r="LK379" s="28"/>
      <c r="LL379" s="28"/>
      <c r="LM379" s="28"/>
      <c r="LN379" s="28"/>
      <c r="LO379" s="28"/>
      <c r="LP379" s="28"/>
      <c r="LQ379" s="28"/>
      <c r="LR379" s="28"/>
      <c r="LS379" s="28"/>
      <c r="LT379" s="28"/>
      <c r="LU379" s="28"/>
      <c r="LV379" s="28"/>
      <c r="LW379" s="28"/>
      <c r="LX379" s="28"/>
      <c r="LY379" s="28"/>
      <c r="LZ379" s="28"/>
      <c r="MA379" s="28"/>
      <c r="MB379" s="28"/>
      <c r="MC379" s="28"/>
      <c r="MD379" s="28"/>
      <c r="ME379" s="28"/>
      <c r="MF379" s="28"/>
      <c r="MG379" s="28"/>
      <c r="MH379" s="28"/>
      <c r="MI379" s="28"/>
      <c r="MJ379" s="28"/>
      <c r="MK379" s="28"/>
      <c r="ML379" s="28"/>
      <c r="MM379" s="28"/>
      <c r="MN379" s="28"/>
      <c r="MO379" s="28"/>
      <c r="MP379" s="28"/>
      <c r="MQ379" s="28"/>
      <c r="MR379" s="28"/>
      <c r="MS379" s="28"/>
      <c r="MT379" s="28"/>
      <c r="MU379" s="28"/>
      <c r="MV379" s="28"/>
      <c r="MW379" s="28"/>
      <c r="MX379" s="28"/>
      <c r="MY379" s="28"/>
      <c r="MZ379" s="28"/>
      <c r="NA379" s="28"/>
      <c r="NB379" s="28"/>
      <c r="NC379" s="28"/>
      <c r="ND379" s="28"/>
      <c r="NE379" s="28"/>
      <c r="NF379" s="28"/>
      <c r="NG379" s="28"/>
      <c r="NH379" s="28"/>
      <c r="NI379" s="28"/>
      <c r="NJ379" s="28"/>
      <c r="NK379" s="28"/>
      <c r="NL379" s="28"/>
      <c r="NM379" s="28"/>
      <c r="NN379" s="28"/>
      <c r="NO379" s="28"/>
      <c r="NP379" s="28"/>
      <c r="NQ379" s="28"/>
      <c r="NR379" s="28"/>
      <c r="NS379" s="28"/>
      <c r="NT379" s="28"/>
      <c r="NU379" s="28"/>
      <c r="NV379" s="28"/>
      <c r="NW379" s="28"/>
      <c r="NX379" s="28"/>
      <c r="NY379" s="28"/>
      <c r="NZ379" s="28"/>
      <c r="OA379" s="28"/>
      <c r="OB379" s="28"/>
      <c r="OC379" s="28"/>
      <c r="OD379" s="28"/>
      <c r="OE379" s="28"/>
      <c r="OF379" s="28"/>
      <c r="OG379" s="28"/>
      <c r="OH379" s="28"/>
      <c r="OI379" s="28"/>
      <c r="OJ379" s="28"/>
      <c r="OK379" s="28"/>
      <c r="OL379" s="28"/>
      <c r="OM379" s="28"/>
      <c r="ON379" s="28"/>
      <c r="OO379" s="28"/>
      <c r="OP379" s="28"/>
      <c r="OQ379" s="28"/>
      <c r="OR379" s="28"/>
      <c r="OS379" s="28"/>
      <c r="OT379" s="28"/>
      <c r="OU379" s="28"/>
      <c r="OV379" s="28"/>
      <c r="OW379" s="28"/>
      <c r="OX379" s="28"/>
      <c r="OY379" s="28"/>
      <c r="OZ379" s="28"/>
      <c r="PA379" s="28"/>
      <c r="PB379" s="28"/>
      <c r="PC379" s="28"/>
      <c r="PD379" s="28"/>
      <c r="PE379" s="28"/>
      <c r="PF379" s="28"/>
      <c r="PG379" s="28"/>
      <c r="PH379" s="28"/>
      <c r="PI379" s="28"/>
      <c r="PJ379" s="28"/>
      <c r="PK379" s="28"/>
      <c r="PL379" s="28"/>
      <c r="PM379" s="28"/>
      <c r="PN379" s="28"/>
      <c r="PO379" s="28"/>
      <c r="PP379" s="28"/>
      <c r="PQ379" s="28"/>
      <c r="PR379" s="28"/>
      <c r="PS379" s="28"/>
      <c r="PT379" s="28"/>
      <c r="PU379" s="28"/>
      <c r="PV379" s="28"/>
      <c r="PW379" s="28"/>
      <c r="PX379" s="28"/>
      <c r="PY379" s="28"/>
      <c r="PZ379" s="28"/>
      <c r="QA379" s="28"/>
      <c r="QB379" s="28"/>
      <c r="QC379" s="28"/>
      <c r="QD379" s="28"/>
      <c r="QE379" s="28"/>
      <c r="QF379" s="28"/>
      <c r="QG379" s="28"/>
      <c r="QH379" s="28"/>
      <c r="QI379" s="28"/>
      <c r="QJ379" s="28"/>
      <c r="QK379" s="28"/>
      <c r="QL379" s="28"/>
      <c r="QM379" s="28"/>
      <c r="QN379" s="28"/>
      <c r="QO379" s="28"/>
      <c r="QP379" s="28"/>
      <c r="QQ379" s="28"/>
      <c r="QR379" s="28"/>
      <c r="QS379" s="28"/>
      <c r="QT379" s="28"/>
      <c r="QU379" s="28"/>
      <c r="QV379" s="28"/>
      <c r="QW379" s="28"/>
      <c r="QX379" s="28"/>
      <c r="QY379" s="28"/>
      <c r="QZ379" s="28"/>
      <c r="RA379" s="28"/>
      <c r="RB379" s="28"/>
      <c r="RC379" s="28"/>
      <c r="RD379" s="28"/>
      <c r="RE379" s="28"/>
      <c r="RF379" s="28"/>
      <c r="RG379" s="28"/>
      <c r="RH379" s="28"/>
      <c r="RI379" s="28"/>
      <c r="RJ379" s="28"/>
      <c r="RK379" s="28"/>
      <c r="RL379" s="28"/>
      <c r="RM379" s="28"/>
      <c r="RN379" s="28"/>
      <c r="RO379" s="28"/>
      <c r="RP379" s="28"/>
      <c r="RQ379" s="28"/>
      <c r="RR379" s="28"/>
      <c r="RS379" s="28"/>
      <c r="RT379" s="28"/>
      <c r="RU379" s="28"/>
      <c r="RV379" s="28"/>
      <c r="RW379" s="28"/>
      <c r="RX379" s="28"/>
      <c r="RY379" s="28"/>
      <c r="RZ379" s="28"/>
      <c r="SA379" s="28"/>
      <c r="SB379" s="28"/>
      <c r="SC379" s="28"/>
      <c r="SD379" s="28"/>
      <c r="SE379" s="28"/>
      <c r="SF379" s="28"/>
      <c r="SG379" s="28"/>
      <c r="SH379" s="28"/>
      <c r="SI379" s="28"/>
      <c r="SJ379" s="28"/>
      <c r="SK379" s="28"/>
      <c r="SL379" s="28"/>
      <c r="SM379" s="28"/>
      <c r="SN379" s="28"/>
      <c r="SO379" s="28"/>
      <c r="SP379" s="28"/>
      <c r="SQ379" s="28"/>
      <c r="SR379" s="28"/>
      <c r="SS379" s="28"/>
      <c r="ST379" s="28"/>
      <c r="SU379" s="28"/>
      <c r="SV379" s="28"/>
      <c r="SW379" s="28"/>
      <c r="SX379" s="28"/>
      <c r="SY379" s="28"/>
      <c r="SZ379" s="28"/>
      <c r="TA379" s="28"/>
      <c r="TB379" s="28"/>
      <c r="TC379" s="28"/>
      <c r="TD379" s="28"/>
      <c r="TE379" s="28"/>
      <c r="TF379" s="28"/>
      <c r="TG379" s="28"/>
      <c r="TH379" s="28"/>
      <c r="TI379" s="28"/>
      <c r="TJ379" s="28"/>
      <c r="TK379" s="28"/>
      <c r="TL379" s="28"/>
      <c r="TM379" s="28"/>
      <c r="TN379" s="28"/>
      <c r="TO379" s="28"/>
      <c r="TP379" s="28"/>
      <c r="TQ379" s="28"/>
      <c r="TR379" s="28"/>
      <c r="TS379" s="28"/>
      <c r="TT379" s="28"/>
      <c r="TU379" s="28"/>
      <c r="TV379" s="28"/>
      <c r="TW379" s="28"/>
      <c r="TX379" s="28"/>
      <c r="TY379" s="28"/>
      <c r="TZ379" s="28"/>
      <c r="UA379" s="28"/>
      <c r="UB379" s="28"/>
      <c r="UC379" s="28"/>
      <c r="UD379" s="28"/>
      <c r="UE379" s="28"/>
      <c r="UF379" s="28"/>
      <c r="UG379" s="28"/>
      <c r="UH379" s="28"/>
      <c r="UI379" s="28"/>
      <c r="UJ379" s="28"/>
      <c r="UK379" s="28"/>
      <c r="UL379" s="28"/>
      <c r="UM379" s="28"/>
      <c r="UN379" s="28"/>
      <c r="UO379" s="28"/>
      <c r="UP379" s="28"/>
      <c r="UQ379" s="28"/>
      <c r="UR379" s="28"/>
      <c r="US379" s="28"/>
      <c r="UT379" s="28"/>
      <c r="UU379" s="28"/>
      <c r="UV379" s="28"/>
      <c r="UW379" s="28"/>
      <c r="UX379" s="28"/>
      <c r="UY379" s="28"/>
      <c r="UZ379" s="28"/>
      <c r="VA379" s="28"/>
      <c r="VB379" s="28"/>
      <c r="VC379" s="28"/>
      <c r="VD379" s="28"/>
      <c r="VE379" s="28"/>
      <c r="VF379" s="28"/>
      <c r="VG379" s="28"/>
      <c r="VH379" s="28"/>
      <c r="VI379" s="28"/>
      <c r="VJ379" s="28"/>
      <c r="VK379" s="28"/>
      <c r="VL379" s="28"/>
      <c r="VM379" s="28"/>
      <c r="VN379" s="28"/>
      <c r="VO379" s="28"/>
      <c r="VP379" s="28"/>
      <c r="VQ379" s="28"/>
      <c r="VR379" s="28"/>
      <c r="VS379" s="28"/>
      <c r="VT379" s="28"/>
      <c r="VU379" s="28"/>
      <c r="VV379" s="28"/>
      <c r="VW379" s="28"/>
      <c r="VX379" s="28"/>
      <c r="VY379" s="28"/>
      <c r="VZ379" s="28"/>
      <c r="WA379" s="28"/>
      <c r="WB379" s="28"/>
      <c r="WC379" s="28"/>
      <c r="WD379" s="28"/>
      <c r="WE379" s="28"/>
      <c r="WF379" s="28"/>
      <c r="WG379" s="28"/>
      <c r="WH379" s="28"/>
      <c r="WI379" s="28"/>
      <c r="WJ379" s="28"/>
      <c r="WK379" s="28"/>
      <c r="WL379" s="28"/>
      <c r="WM379" s="28"/>
      <c r="WN379" s="28"/>
      <c r="WO379" s="28"/>
      <c r="WP379" s="28"/>
      <c r="WQ379" s="28"/>
      <c r="WR379" s="28"/>
      <c r="WS379" s="28"/>
      <c r="WT379" s="28"/>
      <c r="WU379" s="28"/>
      <c r="WV379" s="28"/>
      <c r="WW379" s="28"/>
      <c r="WX379" s="28"/>
      <c r="WY379" s="28"/>
      <c r="WZ379" s="28"/>
      <c r="XA379" s="28"/>
      <c r="XB379" s="28"/>
      <c r="XC379" s="28"/>
      <c r="XD379" s="28"/>
      <c r="XE379" s="28"/>
      <c r="XF379" s="28"/>
      <c r="XG379" s="28"/>
      <c r="XH379" s="28"/>
      <c r="XI379" s="28"/>
      <c r="XJ379" s="28"/>
      <c r="XK379" s="28"/>
      <c r="XL379" s="28"/>
      <c r="XM379" s="28"/>
      <c r="XN379" s="28"/>
      <c r="XO379" s="28"/>
      <c r="XP379" s="28"/>
      <c r="XQ379" s="28"/>
      <c r="XR379" s="28"/>
      <c r="XS379" s="28"/>
      <c r="XT379" s="28"/>
      <c r="XU379" s="28"/>
      <c r="XV379" s="28"/>
      <c r="XW379" s="28"/>
      <c r="XX379" s="28"/>
      <c r="XY379" s="28"/>
      <c r="XZ379" s="28"/>
      <c r="YA379" s="28"/>
      <c r="YB379" s="28"/>
      <c r="YC379" s="28"/>
      <c r="YD379" s="28"/>
      <c r="YE379" s="28"/>
      <c r="YF379" s="28"/>
      <c r="YG379" s="28"/>
      <c r="YH379" s="28"/>
      <c r="YI379" s="28"/>
      <c r="YJ379" s="28"/>
      <c r="YK379" s="28"/>
      <c r="YL379" s="28"/>
      <c r="YM379" s="28"/>
      <c r="YN379" s="28"/>
      <c r="YO379" s="28"/>
      <c r="YP379" s="28"/>
      <c r="YQ379" s="28"/>
      <c r="YR379" s="28"/>
      <c r="YS379" s="28"/>
      <c r="YT379" s="28"/>
      <c r="YU379" s="28"/>
      <c r="YV379" s="28"/>
      <c r="YW379" s="28"/>
      <c r="YX379" s="28"/>
      <c r="YY379" s="28"/>
      <c r="YZ379" s="28"/>
      <c r="ZA379" s="28"/>
      <c r="ZB379" s="28"/>
      <c r="ZC379" s="28"/>
      <c r="ZD379" s="28"/>
      <c r="ZE379" s="28"/>
      <c r="ZF379" s="28"/>
      <c r="ZG379" s="28"/>
      <c r="ZH379" s="28"/>
      <c r="ZI379" s="28"/>
      <c r="ZJ379" s="28"/>
      <c r="ZK379" s="28"/>
      <c r="ZL379" s="28"/>
      <c r="ZM379" s="28"/>
      <c r="ZN379" s="28"/>
      <c r="ZO379" s="28"/>
      <c r="ZP379" s="28"/>
      <c r="ZQ379" s="28"/>
      <c r="ZR379" s="28"/>
      <c r="ZS379" s="28"/>
      <c r="ZT379" s="28"/>
      <c r="ZU379" s="28"/>
      <c r="ZV379" s="28"/>
      <c r="ZW379" s="28"/>
      <c r="ZX379" s="28"/>
      <c r="ZY379" s="28"/>
      <c r="ZZ379" s="28"/>
      <c r="AAA379" s="28"/>
      <c r="AAB379" s="28"/>
      <c r="AAC379" s="28"/>
      <c r="AAD379" s="28"/>
      <c r="AAE379" s="28"/>
      <c r="AAF379" s="28"/>
      <c r="AAG379" s="28"/>
      <c r="AAH379" s="28"/>
      <c r="AAI379" s="28"/>
      <c r="AAJ379" s="28"/>
      <c r="AAK379" s="28"/>
      <c r="AAL379" s="28"/>
      <c r="AAM379" s="28"/>
      <c r="AAN379" s="28"/>
      <c r="AAO379" s="28"/>
      <c r="AAP379" s="28"/>
      <c r="AAQ379" s="28"/>
      <c r="AAR379" s="28"/>
      <c r="AAS379" s="28"/>
      <c r="AAT379" s="28"/>
      <c r="AAU379" s="28"/>
      <c r="AAV379" s="28"/>
      <c r="AAW379" s="28"/>
      <c r="AAX379" s="28"/>
      <c r="AAY379" s="28"/>
      <c r="AAZ379" s="28"/>
      <c r="ABA379" s="28"/>
      <c r="ABB379" s="28"/>
      <c r="ABC379" s="28"/>
      <c r="ABD379" s="28"/>
      <c r="ABE379" s="28"/>
      <c r="ABF379" s="28"/>
      <c r="ABG379" s="28"/>
      <c r="ABH379" s="28"/>
      <c r="ABI379" s="28"/>
      <c r="ABJ379" s="28"/>
      <c r="ABK379" s="28"/>
      <c r="ABL379" s="28"/>
      <c r="ABM379" s="28"/>
      <c r="ABN379" s="28"/>
      <c r="ABO379" s="28"/>
      <c r="ABP379" s="28"/>
      <c r="ABQ379" s="28"/>
      <c r="ABR379" s="28"/>
      <c r="ABS379" s="28"/>
      <c r="ABT379" s="28"/>
      <c r="ABU379" s="28"/>
      <c r="ABV379" s="28"/>
      <c r="ABW379" s="28"/>
      <c r="ABX379" s="28"/>
      <c r="ABY379" s="28"/>
      <c r="ABZ379" s="28"/>
      <c r="ACA379" s="28"/>
      <c r="ACB379" s="28"/>
      <c r="ACC379" s="28"/>
      <c r="ACD379" s="28"/>
      <c r="ACE379" s="28"/>
      <c r="ACF379" s="28"/>
      <c r="ACG379" s="28"/>
      <c r="ACH379" s="28"/>
      <c r="ACI379" s="28"/>
      <c r="ACJ379" s="28"/>
      <c r="ACK379" s="28"/>
      <c r="ACL379" s="28"/>
      <c r="ACM379" s="28"/>
      <c r="ACN379" s="28"/>
      <c r="ACO379" s="28"/>
      <c r="ACP379" s="28"/>
      <c r="ACQ379" s="28"/>
      <c r="ACR379" s="28"/>
      <c r="ACS379" s="28"/>
      <c r="ACT379" s="28"/>
      <c r="ACU379" s="28"/>
      <c r="ACV379" s="28"/>
      <c r="ACW379" s="28"/>
      <c r="ACX379" s="28"/>
      <c r="ACY379" s="28"/>
      <c r="ACZ379" s="28"/>
      <c r="ADA379" s="28"/>
      <c r="ADB379" s="28"/>
      <c r="ADC379" s="28"/>
      <c r="ADD379" s="28"/>
      <c r="ADE379" s="28"/>
      <c r="ADF379" s="28"/>
      <c r="ADG379" s="28"/>
      <c r="ADH379" s="28"/>
      <c r="ADI379" s="28"/>
      <c r="ADJ379" s="28"/>
      <c r="ADK379" s="28"/>
      <c r="ADL379" s="28"/>
      <c r="ADM379" s="28"/>
      <c r="ADN379" s="28"/>
      <c r="ADO379" s="28"/>
      <c r="ADP379" s="28"/>
      <c r="ADQ379" s="28"/>
      <c r="ADR379" s="28"/>
      <c r="ADS379" s="28"/>
      <c r="ADT379" s="28"/>
      <c r="ADU379" s="28"/>
      <c r="ADV379" s="28"/>
      <c r="ADW379" s="28"/>
      <c r="ADX379" s="28"/>
      <c r="ADY379" s="28"/>
      <c r="ADZ379" s="28"/>
      <c r="AEA379" s="28"/>
      <c r="AEB379" s="28"/>
      <c r="AEC379" s="28"/>
      <c r="AED379" s="28"/>
      <c r="AEE379" s="28"/>
      <c r="AEF379" s="28"/>
      <c r="AEG379" s="28"/>
      <c r="AEH379" s="28"/>
      <c r="AEI379" s="28"/>
      <c r="AEJ379" s="28"/>
      <c r="AEK379" s="28"/>
      <c r="AEL379" s="28"/>
      <c r="AEM379" s="28"/>
      <c r="AEN379" s="28"/>
      <c r="AEO379" s="28"/>
      <c r="AEP379" s="28"/>
      <c r="AEQ379" s="28"/>
      <c r="AER379" s="28"/>
      <c r="AES379" s="28"/>
      <c r="AET379" s="28"/>
      <c r="AEU379" s="28"/>
      <c r="AEV379" s="28"/>
      <c r="AEW379" s="28"/>
      <c r="AEX379" s="28"/>
      <c r="AEY379" s="28"/>
      <c r="AEZ379" s="28"/>
      <c r="AFA379" s="28"/>
      <c r="AFB379" s="28"/>
      <c r="AFC379" s="28"/>
      <c r="AFD379" s="28"/>
      <c r="AFE379" s="28"/>
      <c r="AFF379" s="28"/>
      <c r="AFG379" s="28"/>
      <c r="AFH379" s="28"/>
      <c r="AFI379" s="28"/>
      <c r="AFJ379" s="28"/>
      <c r="AFK379" s="28"/>
      <c r="AFL379" s="28"/>
      <c r="AFM379" s="28"/>
      <c r="AFN379" s="28"/>
      <c r="AFO379" s="28"/>
    </row>
    <row r="380" spans="1:847" s="6" customFormat="1" ht="31.05" customHeight="1">
      <c r="A380" s="457"/>
      <c r="B380" s="44"/>
      <c r="C380" s="488"/>
      <c r="D380" s="44"/>
      <c r="E380" s="536"/>
      <c r="F380" s="496"/>
      <c r="G380" s="461"/>
      <c r="H380" s="44"/>
      <c r="I380" s="640"/>
      <c r="J380" s="468"/>
      <c r="K380" s="463"/>
      <c r="L380" s="464"/>
      <c r="M380" s="328"/>
      <c r="N380" s="329"/>
      <c r="O380" s="304"/>
      <c r="P380" s="329"/>
      <c r="Q380" s="328"/>
      <c r="R380" s="329"/>
      <c r="S380" s="304"/>
      <c r="T380" s="329"/>
      <c r="U380" s="304"/>
      <c r="V380" s="304"/>
      <c r="W380" s="304"/>
      <c r="X380" s="329"/>
      <c r="Y380" s="304"/>
      <c r="Z380" s="304"/>
      <c r="AA380" s="304"/>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c r="DJ380" s="28"/>
      <c r="DK380" s="28"/>
      <c r="DL380" s="28"/>
      <c r="DM380" s="28"/>
      <c r="DN380" s="28"/>
      <c r="DO380" s="28"/>
      <c r="DP380" s="28"/>
      <c r="DQ380" s="28"/>
      <c r="DR380" s="28"/>
      <c r="DS380" s="28"/>
      <c r="DT380" s="28"/>
      <c r="DU380" s="28"/>
      <c r="DV380" s="28"/>
      <c r="DW380" s="28"/>
      <c r="DX380" s="28"/>
      <c r="DY380" s="28"/>
      <c r="DZ380" s="28"/>
      <c r="EA380" s="28"/>
      <c r="EB380" s="28"/>
      <c r="EC380" s="28"/>
      <c r="ED380" s="28"/>
      <c r="EE380" s="28"/>
      <c r="EF380" s="28"/>
      <c r="EG380" s="28"/>
      <c r="EH380" s="28"/>
      <c r="EI380" s="28"/>
      <c r="EJ380" s="28"/>
      <c r="EK380" s="28"/>
      <c r="EL380" s="28"/>
      <c r="EM380" s="28"/>
      <c r="EN380" s="28"/>
      <c r="EO380" s="28"/>
      <c r="EP380" s="28"/>
      <c r="EQ380" s="28"/>
      <c r="ER380" s="28"/>
      <c r="ES380" s="28"/>
      <c r="ET380" s="28"/>
      <c r="EU380" s="28"/>
      <c r="EV380" s="28"/>
      <c r="EW380" s="28"/>
      <c r="EX380" s="28"/>
      <c r="EY380" s="28"/>
      <c r="EZ380" s="28"/>
      <c r="FA380" s="28"/>
      <c r="FB380" s="28"/>
      <c r="FC380" s="28"/>
      <c r="FD380" s="28"/>
      <c r="FE380" s="28"/>
      <c r="FF380" s="28"/>
      <c r="FG380" s="28"/>
      <c r="FH380" s="28"/>
      <c r="FI380" s="28"/>
      <c r="FJ380" s="28"/>
      <c r="FK380" s="28"/>
      <c r="FL380" s="28"/>
      <c r="FM380" s="28"/>
      <c r="FN380" s="28"/>
      <c r="FO380" s="28"/>
      <c r="FP380" s="28"/>
      <c r="FQ380" s="28"/>
      <c r="FR380" s="28"/>
      <c r="FS380" s="28"/>
      <c r="FT380" s="28"/>
      <c r="FU380" s="28"/>
      <c r="FV380" s="28"/>
      <c r="FW380" s="28"/>
      <c r="FX380" s="28"/>
      <c r="FY380" s="28"/>
      <c r="FZ380" s="28"/>
      <c r="GA380" s="28"/>
      <c r="GB380" s="28"/>
      <c r="GC380" s="28"/>
      <c r="GD380" s="28"/>
      <c r="GE380" s="28"/>
      <c r="GF380" s="28"/>
      <c r="GG380" s="28"/>
      <c r="GH380" s="28"/>
      <c r="GI380" s="28"/>
      <c r="GJ380" s="28"/>
      <c r="GK380" s="28"/>
      <c r="GL380" s="28"/>
      <c r="GM380" s="28"/>
      <c r="GN380" s="28"/>
      <c r="GO380" s="28"/>
      <c r="GP380" s="28"/>
      <c r="GQ380" s="28"/>
      <c r="GR380" s="28"/>
      <c r="GS380" s="28"/>
      <c r="GT380" s="28"/>
      <c r="GU380" s="28"/>
      <c r="GV380" s="28"/>
      <c r="GW380" s="28"/>
      <c r="GX380" s="28"/>
      <c r="GY380" s="28"/>
      <c r="GZ380" s="28"/>
      <c r="HA380" s="28"/>
      <c r="HB380" s="28"/>
      <c r="HC380" s="28"/>
      <c r="HD380" s="28"/>
      <c r="HE380" s="28"/>
      <c r="HF380" s="28"/>
      <c r="HG380" s="28"/>
      <c r="HH380" s="28"/>
      <c r="HI380" s="28"/>
      <c r="HJ380" s="28"/>
      <c r="HK380" s="28"/>
      <c r="HL380" s="28"/>
      <c r="HM380" s="28"/>
      <c r="HN380" s="28"/>
      <c r="HO380" s="28"/>
      <c r="HP380" s="28"/>
      <c r="HQ380" s="28"/>
      <c r="HR380" s="28"/>
      <c r="HS380" s="28"/>
      <c r="HT380" s="28"/>
      <c r="HU380" s="28"/>
      <c r="HV380" s="28"/>
      <c r="HW380" s="28"/>
      <c r="HX380" s="28"/>
      <c r="HY380" s="28"/>
      <c r="HZ380" s="28"/>
      <c r="IA380" s="28"/>
      <c r="IB380" s="28"/>
      <c r="IC380" s="28"/>
      <c r="ID380" s="28"/>
      <c r="IE380" s="28"/>
      <c r="IF380" s="28"/>
      <c r="IG380" s="28"/>
      <c r="IH380" s="28"/>
      <c r="II380" s="28"/>
      <c r="IJ380" s="28"/>
      <c r="IK380" s="28"/>
      <c r="IL380" s="28"/>
      <c r="IM380" s="28"/>
      <c r="IN380" s="28"/>
      <c r="IO380" s="28"/>
      <c r="IP380" s="28"/>
      <c r="IQ380" s="28"/>
      <c r="IR380" s="28"/>
      <c r="IS380" s="28"/>
      <c r="IT380" s="28"/>
      <c r="IU380" s="28"/>
      <c r="IV380" s="28"/>
      <c r="IW380" s="28"/>
      <c r="IX380" s="28"/>
      <c r="IY380" s="28"/>
      <c r="IZ380" s="28"/>
      <c r="JA380" s="28"/>
      <c r="JB380" s="28"/>
      <c r="JC380" s="28"/>
      <c r="JD380" s="28"/>
      <c r="JE380" s="28"/>
      <c r="JF380" s="28"/>
      <c r="JG380" s="28"/>
      <c r="JH380" s="28"/>
      <c r="JI380" s="28"/>
      <c r="JJ380" s="28"/>
      <c r="JK380" s="28"/>
      <c r="JL380" s="28"/>
      <c r="JM380" s="28"/>
      <c r="JN380" s="28"/>
      <c r="JO380" s="28"/>
      <c r="JP380" s="28"/>
      <c r="JQ380" s="28"/>
      <c r="JR380" s="28"/>
      <c r="JS380" s="28"/>
      <c r="JT380" s="28"/>
      <c r="JU380" s="28"/>
      <c r="JV380" s="28"/>
      <c r="JW380" s="28"/>
      <c r="JX380" s="28"/>
      <c r="JY380" s="28"/>
      <c r="JZ380" s="28"/>
      <c r="KA380" s="28"/>
      <c r="KB380" s="28"/>
      <c r="KC380" s="28"/>
      <c r="KD380" s="28"/>
      <c r="KE380" s="28"/>
      <c r="KF380" s="28"/>
      <c r="KG380" s="28"/>
      <c r="KH380" s="28"/>
      <c r="KI380" s="28"/>
      <c r="KJ380" s="28"/>
      <c r="KK380" s="28"/>
      <c r="KL380" s="28"/>
      <c r="KM380" s="28"/>
      <c r="KN380" s="28"/>
      <c r="KO380" s="28"/>
      <c r="KP380" s="28"/>
      <c r="KQ380" s="28"/>
      <c r="KR380" s="28"/>
      <c r="KS380" s="28"/>
      <c r="KT380" s="28"/>
      <c r="KU380" s="28"/>
      <c r="KV380" s="28"/>
      <c r="KW380" s="28"/>
      <c r="KX380" s="28"/>
      <c r="KY380" s="28"/>
      <c r="KZ380" s="28"/>
      <c r="LA380" s="28"/>
      <c r="LB380" s="28"/>
      <c r="LC380" s="28"/>
      <c r="LD380" s="28"/>
      <c r="LE380" s="28"/>
      <c r="LF380" s="28"/>
      <c r="LG380" s="28"/>
      <c r="LH380" s="28"/>
      <c r="LI380" s="28"/>
      <c r="LJ380" s="28"/>
      <c r="LK380" s="28"/>
      <c r="LL380" s="28"/>
      <c r="LM380" s="28"/>
      <c r="LN380" s="28"/>
      <c r="LO380" s="28"/>
      <c r="LP380" s="28"/>
      <c r="LQ380" s="28"/>
      <c r="LR380" s="28"/>
      <c r="LS380" s="28"/>
      <c r="LT380" s="28"/>
      <c r="LU380" s="28"/>
      <c r="LV380" s="28"/>
      <c r="LW380" s="28"/>
      <c r="LX380" s="28"/>
      <c r="LY380" s="28"/>
      <c r="LZ380" s="28"/>
      <c r="MA380" s="28"/>
      <c r="MB380" s="28"/>
      <c r="MC380" s="28"/>
      <c r="MD380" s="28"/>
      <c r="ME380" s="28"/>
      <c r="MF380" s="28"/>
      <c r="MG380" s="28"/>
      <c r="MH380" s="28"/>
      <c r="MI380" s="28"/>
      <c r="MJ380" s="28"/>
      <c r="MK380" s="28"/>
      <c r="ML380" s="28"/>
      <c r="MM380" s="28"/>
      <c r="MN380" s="28"/>
      <c r="MO380" s="28"/>
      <c r="MP380" s="28"/>
      <c r="MQ380" s="28"/>
      <c r="MR380" s="28"/>
      <c r="MS380" s="28"/>
      <c r="MT380" s="28"/>
      <c r="MU380" s="28"/>
      <c r="MV380" s="28"/>
      <c r="MW380" s="28"/>
      <c r="MX380" s="28"/>
      <c r="MY380" s="28"/>
      <c r="MZ380" s="28"/>
      <c r="NA380" s="28"/>
      <c r="NB380" s="28"/>
      <c r="NC380" s="28"/>
      <c r="ND380" s="28"/>
      <c r="NE380" s="28"/>
      <c r="NF380" s="28"/>
      <c r="NG380" s="28"/>
      <c r="NH380" s="28"/>
      <c r="NI380" s="28"/>
      <c r="NJ380" s="28"/>
      <c r="NK380" s="28"/>
      <c r="NL380" s="28"/>
      <c r="NM380" s="28"/>
      <c r="NN380" s="28"/>
      <c r="NO380" s="28"/>
      <c r="NP380" s="28"/>
      <c r="NQ380" s="28"/>
      <c r="NR380" s="28"/>
      <c r="NS380" s="28"/>
      <c r="NT380" s="28"/>
      <c r="NU380" s="28"/>
      <c r="NV380" s="28"/>
      <c r="NW380" s="28"/>
      <c r="NX380" s="28"/>
      <c r="NY380" s="28"/>
      <c r="NZ380" s="28"/>
      <c r="OA380" s="28"/>
      <c r="OB380" s="28"/>
      <c r="OC380" s="28"/>
      <c r="OD380" s="28"/>
      <c r="OE380" s="28"/>
      <c r="OF380" s="28"/>
      <c r="OG380" s="28"/>
      <c r="OH380" s="28"/>
      <c r="OI380" s="28"/>
      <c r="OJ380" s="28"/>
      <c r="OK380" s="28"/>
      <c r="OL380" s="28"/>
      <c r="OM380" s="28"/>
      <c r="ON380" s="28"/>
      <c r="OO380" s="28"/>
      <c r="OP380" s="28"/>
      <c r="OQ380" s="28"/>
      <c r="OR380" s="28"/>
      <c r="OS380" s="28"/>
      <c r="OT380" s="28"/>
      <c r="OU380" s="28"/>
      <c r="OV380" s="28"/>
      <c r="OW380" s="28"/>
      <c r="OX380" s="28"/>
      <c r="OY380" s="28"/>
      <c r="OZ380" s="28"/>
      <c r="PA380" s="28"/>
      <c r="PB380" s="28"/>
      <c r="PC380" s="28"/>
      <c r="PD380" s="28"/>
      <c r="PE380" s="28"/>
      <c r="PF380" s="28"/>
      <c r="PG380" s="28"/>
      <c r="PH380" s="28"/>
      <c r="PI380" s="28"/>
      <c r="PJ380" s="28"/>
      <c r="PK380" s="28"/>
      <c r="PL380" s="28"/>
      <c r="PM380" s="28"/>
      <c r="PN380" s="28"/>
      <c r="PO380" s="28"/>
      <c r="PP380" s="28"/>
      <c r="PQ380" s="28"/>
      <c r="PR380" s="28"/>
      <c r="PS380" s="28"/>
      <c r="PT380" s="28"/>
      <c r="PU380" s="28"/>
      <c r="PV380" s="28"/>
      <c r="PW380" s="28"/>
      <c r="PX380" s="28"/>
      <c r="PY380" s="28"/>
      <c r="PZ380" s="28"/>
      <c r="QA380" s="28"/>
      <c r="QB380" s="28"/>
      <c r="QC380" s="28"/>
      <c r="QD380" s="28"/>
      <c r="QE380" s="28"/>
      <c r="QF380" s="28"/>
      <c r="QG380" s="28"/>
      <c r="QH380" s="28"/>
      <c r="QI380" s="28"/>
      <c r="QJ380" s="28"/>
      <c r="QK380" s="28"/>
      <c r="QL380" s="28"/>
      <c r="QM380" s="28"/>
      <c r="QN380" s="28"/>
      <c r="QO380" s="28"/>
      <c r="QP380" s="28"/>
      <c r="QQ380" s="28"/>
      <c r="QR380" s="28"/>
      <c r="QS380" s="28"/>
      <c r="QT380" s="28"/>
      <c r="QU380" s="28"/>
      <c r="QV380" s="28"/>
      <c r="QW380" s="28"/>
      <c r="QX380" s="28"/>
      <c r="QY380" s="28"/>
      <c r="QZ380" s="28"/>
      <c r="RA380" s="28"/>
      <c r="RB380" s="28"/>
      <c r="RC380" s="28"/>
      <c r="RD380" s="28"/>
      <c r="RE380" s="28"/>
      <c r="RF380" s="28"/>
      <c r="RG380" s="28"/>
      <c r="RH380" s="28"/>
      <c r="RI380" s="28"/>
      <c r="RJ380" s="28"/>
      <c r="RK380" s="28"/>
      <c r="RL380" s="28"/>
      <c r="RM380" s="28"/>
      <c r="RN380" s="28"/>
      <c r="RO380" s="28"/>
      <c r="RP380" s="28"/>
      <c r="RQ380" s="28"/>
      <c r="RR380" s="28"/>
      <c r="RS380" s="28"/>
      <c r="RT380" s="28"/>
      <c r="RU380" s="28"/>
      <c r="RV380" s="28"/>
      <c r="RW380" s="28"/>
      <c r="RX380" s="28"/>
      <c r="RY380" s="28"/>
      <c r="RZ380" s="28"/>
      <c r="SA380" s="28"/>
      <c r="SB380" s="28"/>
      <c r="SC380" s="28"/>
      <c r="SD380" s="28"/>
      <c r="SE380" s="28"/>
      <c r="SF380" s="28"/>
      <c r="SG380" s="28"/>
      <c r="SH380" s="28"/>
      <c r="SI380" s="28"/>
      <c r="SJ380" s="28"/>
      <c r="SK380" s="28"/>
      <c r="SL380" s="28"/>
      <c r="SM380" s="28"/>
      <c r="SN380" s="28"/>
      <c r="SO380" s="28"/>
      <c r="SP380" s="28"/>
      <c r="SQ380" s="28"/>
      <c r="SR380" s="28"/>
      <c r="SS380" s="28"/>
      <c r="ST380" s="28"/>
      <c r="SU380" s="28"/>
      <c r="SV380" s="28"/>
      <c r="SW380" s="28"/>
      <c r="SX380" s="28"/>
      <c r="SY380" s="28"/>
      <c r="SZ380" s="28"/>
      <c r="TA380" s="28"/>
      <c r="TB380" s="28"/>
      <c r="TC380" s="28"/>
      <c r="TD380" s="28"/>
      <c r="TE380" s="28"/>
      <c r="TF380" s="28"/>
      <c r="TG380" s="28"/>
      <c r="TH380" s="28"/>
      <c r="TI380" s="28"/>
      <c r="TJ380" s="28"/>
      <c r="TK380" s="28"/>
      <c r="TL380" s="28"/>
      <c r="TM380" s="28"/>
      <c r="TN380" s="28"/>
      <c r="TO380" s="28"/>
      <c r="TP380" s="28"/>
      <c r="TQ380" s="28"/>
      <c r="TR380" s="28"/>
      <c r="TS380" s="28"/>
      <c r="TT380" s="28"/>
      <c r="TU380" s="28"/>
      <c r="TV380" s="28"/>
      <c r="TW380" s="28"/>
      <c r="TX380" s="28"/>
      <c r="TY380" s="28"/>
      <c r="TZ380" s="28"/>
      <c r="UA380" s="28"/>
      <c r="UB380" s="28"/>
      <c r="UC380" s="28"/>
      <c r="UD380" s="28"/>
      <c r="UE380" s="28"/>
      <c r="UF380" s="28"/>
      <c r="UG380" s="28"/>
      <c r="UH380" s="28"/>
      <c r="UI380" s="28"/>
      <c r="UJ380" s="28"/>
      <c r="UK380" s="28"/>
      <c r="UL380" s="28"/>
      <c r="UM380" s="28"/>
      <c r="UN380" s="28"/>
      <c r="UO380" s="28"/>
      <c r="UP380" s="28"/>
      <c r="UQ380" s="28"/>
      <c r="UR380" s="28"/>
      <c r="US380" s="28"/>
      <c r="UT380" s="28"/>
      <c r="UU380" s="28"/>
      <c r="UV380" s="28"/>
      <c r="UW380" s="28"/>
      <c r="UX380" s="28"/>
      <c r="UY380" s="28"/>
      <c r="UZ380" s="28"/>
      <c r="VA380" s="28"/>
      <c r="VB380" s="28"/>
      <c r="VC380" s="28"/>
      <c r="VD380" s="28"/>
      <c r="VE380" s="28"/>
      <c r="VF380" s="28"/>
      <c r="VG380" s="28"/>
      <c r="VH380" s="28"/>
      <c r="VI380" s="28"/>
      <c r="VJ380" s="28"/>
      <c r="VK380" s="28"/>
      <c r="VL380" s="28"/>
      <c r="VM380" s="28"/>
      <c r="VN380" s="28"/>
      <c r="VO380" s="28"/>
      <c r="VP380" s="28"/>
      <c r="VQ380" s="28"/>
      <c r="VR380" s="28"/>
      <c r="VS380" s="28"/>
      <c r="VT380" s="28"/>
      <c r="VU380" s="28"/>
      <c r="VV380" s="28"/>
      <c r="VW380" s="28"/>
      <c r="VX380" s="28"/>
      <c r="VY380" s="28"/>
      <c r="VZ380" s="28"/>
      <c r="WA380" s="28"/>
      <c r="WB380" s="28"/>
      <c r="WC380" s="28"/>
      <c r="WD380" s="28"/>
      <c r="WE380" s="28"/>
      <c r="WF380" s="28"/>
      <c r="WG380" s="28"/>
      <c r="WH380" s="28"/>
      <c r="WI380" s="28"/>
      <c r="WJ380" s="28"/>
      <c r="WK380" s="28"/>
      <c r="WL380" s="28"/>
      <c r="WM380" s="28"/>
      <c r="WN380" s="28"/>
      <c r="WO380" s="28"/>
      <c r="WP380" s="28"/>
      <c r="WQ380" s="28"/>
      <c r="WR380" s="28"/>
      <c r="WS380" s="28"/>
      <c r="WT380" s="28"/>
      <c r="WU380" s="28"/>
      <c r="WV380" s="28"/>
      <c r="WW380" s="28"/>
      <c r="WX380" s="28"/>
      <c r="WY380" s="28"/>
      <c r="WZ380" s="28"/>
      <c r="XA380" s="28"/>
      <c r="XB380" s="28"/>
      <c r="XC380" s="28"/>
      <c r="XD380" s="28"/>
      <c r="XE380" s="28"/>
      <c r="XF380" s="28"/>
      <c r="XG380" s="28"/>
      <c r="XH380" s="28"/>
      <c r="XI380" s="28"/>
      <c r="XJ380" s="28"/>
      <c r="XK380" s="28"/>
      <c r="XL380" s="28"/>
      <c r="XM380" s="28"/>
      <c r="XN380" s="28"/>
      <c r="XO380" s="28"/>
      <c r="XP380" s="28"/>
      <c r="XQ380" s="28"/>
      <c r="XR380" s="28"/>
      <c r="XS380" s="28"/>
      <c r="XT380" s="28"/>
      <c r="XU380" s="28"/>
      <c r="XV380" s="28"/>
      <c r="XW380" s="28"/>
      <c r="XX380" s="28"/>
      <c r="XY380" s="28"/>
      <c r="XZ380" s="28"/>
      <c r="YA380" s="28"/>
      <c r="YB380" s="28"/>
      <c r="YC380" s="28"/>
      <c r="YD380" s="28"/>
      <c r="YE380" s="28"/>
      <c r="YF380" s="28"/>
      <c r="YG380" s="28"/>
      <c r="YH380" s="28"/>
      <c r="YI380" s="28"/>
      <c r="YJ380" s="28"/>
      <c r="YK380" s="28"/>
      <c r="YL380" s="28"/>
      <c r="YM380" s="28"/>
      <c r="YN380" s="28"/>
      <c r="YO380" s="28"/>
      <c r="YP380" s="28"/>
      <c r="YQ380" s="28"/>
      <c r="YR380" s="28"/>
      <c r="YS380" s="28"/>
      <c r="YT380" s="28"/>
      <c r="YU380" s="28"/>
      <c r="YV380" s="28"/>
      <c r="YW380" s="28"/>
      <c r="YX380" s="28"/>
      <c r="YY380" s="28"/>
      <c r="YZ380" s="28"/>
      <c r="ZA380" s="28"/>
      <c r="ZB380" s="28"/>
      <c r="ZC380" s="28"/>
      <c r="ZD380" s="28"/>
      <c r="ZE380" s="28"/>
      <c r="ZF380" s="28"/>
      <c r="ZG380" s="28"/>
      <c r="ZH380" s="28"/>
      <c r="ZI380" s="28"/>
      <c r="ZJ380" s="28"/>
      <c r="ZK380" s="28"/>
      <c r="ZL380" s="28"/>
      <c r="ZM380" s="28"/>
      <c r="ZN380" s="28"/>
      <c r="ZO380" s="28"/>
      <c r="ZP380" s="28"/>
      <c r="ZQ380" s="28"/>
      <c r="ZR380" s="28"/>
      <c r="ZS380" s="28"/>
      <c r="ZT380" s="28"/>
      <c r="ZU380" s="28"/>
      <c r="ZV380" s="28"/>
      <c r="ZW380" s="28"/>
      <c r="ZX380" s="28"/>
      <c r="ZY380" s="28"/>
      <c r="ZZ380" s="28"/>
      <c r="AAA380" s="28"/>
      <c r="AAB380" s="28"/>
      <c r="AAC380" s="28"/>
      <c r="AAD380" s="28"/>
      <c r="AAE380" s="28"/>
      <c r="AAF380" s="28"/>
      <c r="AAG380" s="28"/>
      <c r="AAH380" s="28"/>
      <c r="AAI380" s="28"/>
      <c r="AAJ380" s="28"/>
      <c r="AAK380" s="28"/>
      <c r="AAL380" s="28"/>
      <c r="AAM380" s="28"/>
      <c r="AAN380" s="28"/>
      <c r="AAO380" s="28"/>
      <c r="AAP380" s="28"/>
      <c r="AAQ380" s="28"/>
      <c r="AAR380" s="28"/>
      <c r="AAS380" s="28"/>
      <c r="AAT380" s="28"/>
      <c r="AAU380" s="28"/>
      <c r="AAV380" s="28"/>
      <c r="AAW380" s="28"/>
      <c r="AAX380" s="28"/>
      <c r="AAY380" s="28"/>
      <c r="AAZ380" s="28"/>
      <c r="ABA380" s="28"/>
      <c r="ABB380" s="28"/>
      <c r="ABC380" s="28"/>
      <c r="ABD380" s="28"/>
      <c r="ABE380" s="28"/>
      <c r="ABF380" s="28"/>
      <c r="ABG380" s="28"/>
      <c r="ABH380" s="28"/>
      <c r="ABI380" s="28"/>
      <c r="ABJ380" s="28"/>
      <c r="ABK380" s="28"/>
      <c r="ABL380" s="28"/>
      <c r="ABM380" s="28"/>
      <c r="ABN380" s="28"/>
      <c r="ABO380" s="28"/>
      <c r="ABP380" s="28"/>
      <c r="ABQ380" s="28"/>
      <c r="ABR380" s="28"/>
      <c r="ABS380" s="28"/>
      <c r="ABT380" s="28"/>
      <c r="ABU380" s="28"/>
      <c r="ABV380" s="28"/>
      <c r="ABW380" s="28"/>
      <c r="ABX380" s="28"/>
      <c r="ABY380" s="28"/>
      <c r="ABZ380" s="28"/>
      <c r="ACA380" s="28"/>
      <c r="ACB380" s="28"/>
      <c r="ACC380" s="28"/>
      <c r="ACD380" s="28"/>
      <c r="ACE380" s="28"/>
      <c r="ACF380" s="28"/>
      <c r="ACG380" s="28"/>
      <c r="ACH380" s="28"/>
      <c r="ACI380" s="28"/>
      <c r="ACJ380" s="28"/>
      <c r="ACK380" s="28"/>
      <c r="ACL380" s="28"/>
      <c r="ACM380" s="28"/>
      <c r="ACN380" s="28"/>
      <c r="ACO380" s="28"/>
      <c r="ACP380" s="28"/>
      <c r="ACQ380" s="28"/>
      <c r="ACR380" s="28"/>
      <c r="ACS380" s="28"/>
      <c r="ACT380" s="28"/>
      <c r="ACU380" s="28"/>
      <c r="ACV380" s="28"/>
      <c r="ACW380" s="28"/>
      <c r="ACX380" s="28"/>
      <c r="ACY380" s="28"/>
      <c r="ACZ380" s="28"/>
      <c r="ADA380" s="28"/>
      <c r="ADB380" s="28"/>
      <c r="ADC380" s="28"/>
      <c r="ADD380" s="28"/>
      <c r="ADE380" s="28"/>
      <c r="ADF380" s="28"/>
      <c r="ADG380" s="28"/>
      <c r="ADH380" s="28"/>
      <c r="ADI380" s="28"/>
      <c r="ADJ380" s="28"/>
      <c r="ADK380" s="28"/>
      <c r="ADL380" s="28"/>
      <c r="ADM380" s="28"/>
      <c r="ADN380" s="28"/>
      <c r="ADO380" s="28"/>
      <c r="ADP380" s="28"/>
      <c r="ADQ380" s="28"/>
      <c r="ADR380" s="28"/>
      <c r="ADS380" s="28"/>
      <c r="ADT380" s="28"/>
      <c r="ADU380" s="28"/>
      <c r="ADV380" s="28"/>
      <c r="ADW380" s="28"/>
      <c r="ADX380" s="28"/>
      <c r="ADY380" s="28"/>
      <c r="ADZ380" s="28"/>
      <c r="AEA380" s="28"/>
      <c r="AEB380" s="28"/>
      <c r="AEC380" s="28"/>
      <c r="AED380" s="28"/>
      <c r="AEE380" s="28"/>
      <c r="AEF380" s="28"/>
      <c r="AEG380" s="28"/>
      <c r="AEH380" s="28"/>
      <c r="AEI380" s="28"/>
      <c r="AEJ380" s="28"/>
      <c r="AEK380" s="28"/>
      <c r="AEL380" s="28"/>
      <c r="AEM380" s="28"/>
      <c r="AEN380" s="28"/>
      <c r="AEO380" s="28"/>
      <c r="AEP380" s="28"/>
      <c r="AEQ380" s="28"/>
      <c r="AER380" s="28"/>
      <c r="AES380" s="28"/>
      <c r="AET380" s="28"/>
      <c r="AEU380" s="28"/>
      <c r="AEV380" s="28"/>
      <c r="AEW380" s="28"/>
      <c r="AEX380" s="28"/>
      <c r="AEY380" s="28"/>
      <c r="AEZ380" s="28"/>
      <c r="AFA380" s="28"/>
      <c r="AFB380" s="28"/>
      <c r="AFC380" s="28"/>
      <c r="AFD380" s="28"/>
      <c r="AFE380" s="28"/>
      <c r="AFF380" s="28"/>
      <c r="AFG380" s="28"/>
      <c r="AFH380" s="28"/>
      <c r="AFI380" s="28"/>
      <c r="AFJ380" s="28"/>
      <c r="AFK380" s="28"/>
      <c r="AFL380" s="28"/>
      <c r="AFM380" s="28"/>
      <c r="AFN380" s="28"/>
      <c r="AFO380" s="28"/>
    </row>
    <row r="381" spans="1:847" ht="31.05" customHeight="1">
      <c r="A381" s="446"/>
      <c r="B381" s="447" t="s">
        <v>421</v>
      </c>
      <c r="C381" s="40"/>
      <c r="D381" s="40"/>
      <c r="E381" s="40"/>
      <c r="F381" s="40"/>
      <c r="G381" s="40"/>
      <c r="H381" s="535"/>
      <c r="I381" s="535"/>
      <c r="J381" s="40"/>
      <c r="K381" s="40"/>
      <c r="L381" s="449"/>
    </row>
    <row r="382" spans="1:847" ht="31.05" customHeight="1">
      <c r="A382" s="457"/>
      <c r="B382" s="44"/>
      <c r="C382" s="458" t="s">
        <v>129</v>
      </c>
      <c r="D382" s="349"/>
      <c r="E382" s="473" t="b">
        <v>0</v>
      </c>
      <c r="F382" s="461">
        <f>$I$25*$I382/100</f>
        <v>0</v>
      </c>
      <c r="G382" s="461">
        <f>$G$25*$I382/100</f>
        <v>0</v>
      </c>
      <c r="H382" s="44" t="s">
        <v>453</v>
      </c>
      <c r="I382" s="644">
        <v>100</v>
      </c>
      <c r="J382" s="462" t="s">
        <v>334</v>
      </c>
      <c r="K382" s="463">
        <f>$AA382</f>
        <v>0</v>
      </c>
      <c r="L382" s="464" t="str">
        <f>IF($E382,K382,"")</f>
        <v/>
      </c>
      <c r="M382" s="337">
        <v>82</v>
      </c>
      <c r="N382" s="256" t="s">
        <v>212</v>
      </c>
      <c r="O382" s="256">
        <f t="shared" ref="O382:O390" si="147">G382*M382</f>
        <v>0</v>
      </c>
      <c r="P382" s="256" t="s">
        <v>268</v>
      </c>
      <c r="Q382" s="52">
        <v>86</v>
      </c>
      <c r="R382" s="52" t="s">
        <v>212</v>
      </c>
      <c r="S382" s="52">
        <f>G382*Q382</f>
        <v>0</v>
      </c>
      <c r="T382" s="69" t="s">
        <v>475</v>
      </c>
      <c r="U382" s="256"/>
      <c r="V382" s="256"/>
      <c r="W382" s="256"/>
      <c r="X382" s="256"/>
      <c r="Y382" s="256">
        <f>S382</f>
        <v>0</v>
      </c>
      <c r="Z382" s="256"/>
      <c r="AA382" s="256">
        <f>Y382-Z382</f>
        <v>0</v>
      </c>
    </row>
    <row r="383" spans="1:847" ht="31.05" customHeight="1">
      <c r="A383" s="437"/>
      <c r="B383" s="354"/>
      <c r="C383" s="465" t="s">
        <v>130</v>
      </c>
      <c r="D383" s="350"/>
      <c r="E383" s="510" t="b">
        <v>0</v>
      </c>
      <c r="F383" s="453">
        <f>$I$25*$I383/100</f>
        <v>0</v>
      </c>
      <c r="G383" s="453">
        <f>$G$25*$I383/100</f>
        <v>0</v>
      </c>
      <c r="H383" s="35" t="s">
        <v>453</v>
      </c>
      <c r="I383" s="644">
        <v>100</v>
      </c>
      <c r="J383" s="467" t="s">
        <v>334</v>
      </c>
      <c r="K383" s="456">
        <f t="shared" ref="K383:K390" si="148">$AA383</f>
        <v>0</v>
      </c>
      <c r="L383" s="422" t="str">
        <f t="shared" ref="L383:L390" si="149">IF($E383,K383,"")</f>
        <v/>
      </c>
      <c r="M383" s="618">
        <v>109</v>
      </c>
      <c r="N383" s="262" t="s">
        <v>212</v>
      </c>
      <c r="O383" s="262">
        <f t="shared" si="147"/>
        <v>0</v>
      </c>
      <c r="P383" s="262" t="s">
        <v>269</v>
      </c>
      <c r="Q383" s="46">
        <v>99</v>
      </c>
      <c r="R383" s="46" t="s">
        <v>212</v>
      </c>
      <c r="S383" s="46">
        <f>G383*Q383</f>
        <v>0</v>
      </c>
      <c r="T383" s="68" t="s">
        <v>475</v>
      </c>
      <c r="U383" s="262"/>
      <c r="V383" s="262"/>
      <c r="W383" s="262"/>
      <c r="X383" s="262"/>
      <c r="Y383" s="262">
        <f>S383</f>
        <v>0</v>
      </c>
      <c r="Z383" s="262"/>
      <c r="AA383" s="256">
        <f t="shared" ref="AA383:AA390" si="150">Y383-Z383</f>
        <v>0</v>
      </c>
    </row>
    <row r="384" spans="1:847" ht="31.05" customHeight="1">
      <c r="A384" s="457"/>
      <c r="B384" s="44"/>
      <c r="C384" s="458" t="s">
        <v>131</v>
      </c>
      <c r="D384" s="349"/>
      <c r="E384" s="473" t="b">
        <v>0</v>
      </c>
      <c r="F384" s="461">
        <f t="shared" ref="F384:F390" si="151">$I$25*$I384/100</f>
        <v>0</v>
      </c>
      <c r="G384" s="461">
        <f t="shared" ref="G384:G390" si="152">$G$25*$I384/100</f>
        <v>0</v>
      </c>
      <c r="H384" s="44" t="s">
        <v>453</v>
      </c>
      <c r="I384" s="644">
        <v>100</v>
      </c>
      <c r="J384" s="468" t="s">
        <v>334</v>
      </c>
      <c r="K384" s="463">
        <f t="shared" si="148"/>
        <v>0</v>
      </c>
      <c r="L384" s="464" t="str">
        <f t="shared" si="149"/>
        <v/>
      </c>
      <c r="M384" s="337"/>
      <c r="N384" s="256"/>
      <c r="O384" s="262">
        <f t="shared" si="147"/>
        <v>0</v>
      </c>
      <c r="P384" s="256"/>
      <c r="Q384" s="52">
        <v>114</v>
      </c>
      <c r="R384" s="52" t="s">
        <v>212</v>
      </c>
      <c r="S384" s="52">
        <f t="shared" ref="S384:S389" si="153">G384*Q384</f>
        <v>0</v>
      </c>
      <c r="T384" s="69" t="s">
        <v>475</v>
      </c>
      <c r="U384" s="256"/>
      <c r="V384" s="256"/>
      <c r="W384" s="256"/>
      <c r="X384" s="256"/>
      <c r="Y384" s="256">
        <f t="shared" ref="Y384:Y389" si="154">S384</f>
        <v>0</v>
      </c>
      <c r="Z384" s="256"/>
      <c r="AA384" s="256">
        <f t="shared" si="150"/>
        <v>0</v>
      </c>
    </row>
    <row r="385" spans="1:27" ht="31.05" customHeight="1">
      <c r="A385" s="437"/>
      <c r="B385" s="354"/>
      <c r="C385" s="465" t="s">
        <v>132</v>
      </c>
      <c r="D385" s="350"/>
      <c r="E385" s="481" t="b">
        <v>0</v>
      </c>
      <c r="F385" s="453">
        <f t="shared" si="151"/>
        <v>0</v>
      </c>
      <c r="G385" s="453">
        <f t="shared" si="152"/>
        <v>0</v>
      </c>
      <c r="H385" s="35" t="s">
        <v>453</v>
      </c>
      <c r="I385" s="644">
        <v>100</v>
      </c>
      <c r="J385" s="467" t="s">
        <v>334</v>
      </c>
      <c r="K385" s="456">
        <f t="shared" si="148"/>
        <v>0</v>
      </c>
      <c r="L385" s="422" t="str">
        <f t="shared" si="149"/>
        <v/>
      </c>
      <c r="M385" s="618"/>
      <c r="N385" s="262"/>
      <c r="O385" s="262">
        <f t="shared" si="147"/>
        <v>0</v>
      </c>
      <c r="P385" s="262"/>
      <c r="Q385" s="46">
        <v>127</v>
      </c>
      <c r="R385" s="46" t="s">
        <v>212</v>
      </c>
      <c r="S385" s="46">
        <f t="shared" si="153"/>
        <v>0</v>
      </c>
      <c r="T385" s="68" t="s">
        <v>475</v>
      </c>
      <c r="U385" s="262"/>
      <c r="V385" s="262"/>
      <c r="W385" s="262"/>
      <c r="X385" s="262"/>
      <c r="Y385" s="262">
        <f t="shared" si="154"/>
        <v>0</v>
      </c>
      <c r="Z385" s="262"/>
      <c r="AA385" s="256">
        <f t="shared" si="150"/>
        <v>0</v>
      </c>
    </row>
    <row r="386" spans="1:27" ht="31.05" customHeight="1">
      <c r="A386" s="457"/>
      <c r="B386" s="44"/>
      <c r="C386" s="458" t="s">
        <v>133</v>
      </c>
      <c r="D386" s="349"/>
      <c r="E386" s="473" t="b">
        <v>0</v>
      </c>
      <c r="F386" s="461">
        <f t="shared" si="151"/>
        <v>0</v>
      </c>
      <c r="G386" s="461">
        <f t="shared" si="152"/>
        <v>0</v>
      </c>
      <c r="H386" s="44" t="s">
        <v>453</v>
      </c>
      <c r="I386" s="644">
        <v>100</v>
      </c>
      <c r="J386" s="468" t="s">
        <v>334</v>
      </c>
      <c r="K386" s="463">
        <f t="shared" si="148"/>
        <v>0</v>
      </c>
      <c r="L386" s="464" t="str">
        <f t="shared" si="149"/>
        <v/>
      </c>
      <c r="M386" s="337">
        <v>13</v>
      </c>
      <c r="N386" s="256" t="s">
        <v>212</v>
      </c>
      <c r="O386" s="256">
        <f t="shared" si="147"/>
        <v>0</v>
      </c>
      <c r="P386" s="256" t="s">
        <v>268</v>
      </c>
      <c r="Q386" s="52">
        <v>53</v>
      </c>
      <c r="R386" s="52" t="s">
        <v>212</v>
      </c>
      <c r="S386" s="52">
        <f>$G386*Q386</f>
        <v>0</v>
      </c>
      <c r="T386" s="69" t="s">
        <v>478</v>
      </c>
      <c r="U386" s="256"/>
      <c r="V386" s="256"/>
      <c r="W386" s="256"/>
      <c r="X386" s="256"/>
      <c r="Y386" s="256">
        <f t="shared" si="154"/>
        <v>0</v>
      </c>
      <c r="Z386" s="256"/>
      <c r="AA386" s="256">
        <f t="shared" si="150"/>
        <v>0</v>
      </c>
    </row>
    <row r="387" spans="1:27" ht="31.05" customHeight="1">
      <c r="A387" s="437"/>
      <c r="B387" s="354"/>
      <c r="C387" s="465" t="s">
        <v>134</v>
      </c>
      <c r="D387" s="350"/>
      <c r="E387" s="481" t="b">
        <v>0</v>
      </c>
      <c r="F387" s="453">
        <f t="shared" si="151"/>
        <v>0</v>
      </c>
      <c r="G387" s="453">
        <f t="shared" si="152"/>
        <v>0</v>
      </c>
      <c r="H387" s="35" t="s">
        <v>453</v>
      </c>
      <c r="I387" s="644">
        <v>100</v>
      </c>
      <c r="J387" s="467" t="s">
        <v>334</v>
      </c>
      <c r="K387" s="456">
        <f t="shared" si="148"/>
        <v>0</v>
      </c>
      <c r="L387" s="422" t="str">
        <f t="shared" si="149"/>
        <v/>
      </c>
      <c r="M387" s="618">
        <v>18</v>
      </c>
      <c r="N387" s="262" t="s">
        <v>212</v>
      </c>
      <c r="O387" s="262">
        <f t="shared" si="147"/>
        <v>0</v>
      </c>
      <c r="P387" s="262" t="s">
        <v>269</v>
      </c>
      <c r="Q387" s="46">
        <v>65</v>
      </c>
      <c r="R387" s="46" t="s">
        <v>212</v>
      </c>
      <c r="S387" s="46">
        <f>$G387*Q387</f>
        <v>0</v>
      </c>
      <c r="T387" s="68" t="s">
        <v>478</v>
      </c>
      <c r="U387" s="262"/>
      <c r="V387" s="262"/>
      <c r="W387" s="262"/>
      <c r="X387" s="262"/>
      <c r="Y387" s="262">
        <f t="shared" si="154"/>
        <v>0</v>
      </c>
      <c r="Z387" s="262"/>
      <c r="AA387" s="256">
        <f t="shared" si="150"/>
        <v>0</v>
      </c>
    </row>
    <row r="388" spans="1:27" ht="31.05" customHeight="1">
      <c r="A388" s="457"/>
      <c r="B388" s="44"/>
      <c r="C388" s="458" t="s">
        <v>135</v>
      </c>
      <c r="D388" s="349"/>
      <c r="E388" s="473" t="b">
        <v>0</v>
      </c>
      <c r="F388" s="461">
        <f t="shared" si="151"/>
        <v>0</v>
      </c>
      <c r="G388" s="461">
        <f t="shared" si="152"/>
        <v>0</v>
      </c>
      <c r="H388" s="44" t="s">
        <v>453</v>
      </c>
      <c r="I388" s="644">
        <v>100</v>
      </c>
      <c r="J388" s="468" t="s">
        <v>334</v>
      </c>
      <c r="K388" s="463">
        <f t="shared" si="148"/>
        <v>0</v>
      </c>
      <c r="L388" s="464" t="str">
        <f t="shared" si="149"/>
        <v/>
      </c>
      <c r="M388" s="337">
        <v>43</v>
      </c>
      <c r="N388" s="256" t="s">
        <v>212</v>
      </c>
      <c r="O388" s="256">
        <f t="shared" si="147"/>
        <v>0</v>
      </c>
      <c r="P388" s="256" t="s">
        <v>268</v>
      </c>
      <c r="Q388" s="52">
        <v>80</v>
      </c>
      <c r="R388" s="52" t="s">
        <v>212</v>
      </c>
      <c r="S388" s="52">
        <f t="shared" si="153"/>
        <v>0</v>
      </c>
      <c r="T388" s="69" t="s">
        <v>478</v>
      </c>
      <c r="U388" s="256"/>
      <c r="V388" s="256"/>
      <c r="W388" s="256"/>
      <c r="X388" s="256"/>
      <c r="Y388" s="256">
        <f t="shared" si="154"/>
        <v>0</v>
      </c>
      <c r="Z388" s="256"/>
      <c r="AA388" s="256">
        <f t="shared" si="150"/>
        <v>0</v>
      </c>
    </row>
    <row r="389" spans="1:27" ht="31.05" customHeight="1">
      <c r="A389" s="437"/>
      <c r="B389" s="354"/>
      <c r="C389" s="465" t="s">
        <v>136</v>
      </c>
      <c r="D389" s="350"/>
      <c r="E389" s="481" t="b">
        <v>0</v>
      </c>
      <c r="F389" s="453">
        <f t="shared" si="151"/>
        <v>0</v>
      </c>
      <c r="G389" s="453">
        <f t="shared" si="152"/>
        <v>0</v>
      </c>
      <c r="H389" s="35" t="s">
        <v>453</v>
      </c>
      <c r="I389" s="644">
        <v>100</v>
      </c>
      <c r="J389" s="467" t="s">
        <v>334</v>
      </c>
      <c r="K389" s="456">
        <f t="shared" si="148"/>
        <v>0</v>
      </c>
      <c r="L389" s="422" t="str">
        <f t="shared" si="149"/>
        <v/>
      </c>
      <c r="M389" s="618">
        <v>57</v>
      </c>
      <c r="N389" s="262" t="s">
        <v>212</v>
      </c>
      <c r="O389" s="262">
        <f t="shared" si="147"/>
        <v>0</v>
      </c>
      <c r="P389" s="262" t="s">
        <v>269</v>
      </c>
      <c r="Q389" s="46">
        <v>92</v>
      </c>
      <c r="R389" s="46" t="s">
        <v>212</v>
      </c>
      <c r="S389" s="46">
        <f t="shared" si="153"/>
        <v>0</v>
      </c>
      <c r="T389" s="68" t="s">
        <v>478</v>
      </c>
      <c r="U389" s="262"/>
      <c r="V389" s="262"/>
      <c r="W389" s="262"/>
      <c r="X389" s="262"/>
      <c r="Y389" s="262">
        <f t="shared" si="154"/>
        <v>0</v>
      </c>
      <c r="Z389" s="262"/>
      <c r="AA389" s="256">
        <f t="shared" si="150"/>
        <v>0</v>
      </c>
    </row>
    <row r="390" spans="1:27" ht="31.05" customHeight="1">
      <c r="A390" s="457"/>
      <c r="B390" s="44"/>
      <c r="C390" s="472" t="s">
        <v>270</v>
      </c>
      <c r="D390" s="349"/>
      <c r="E390" s="473" t="b">
        <v>0</v>
      </c>
      <c r="F390" s="461">
        <f t="shared" si="151"/>
        <v>0</v>
      </c>
      <c r="G390" s="461">
        <f t="shared" si="152"/>
        <v>0</v>
      </c>
      <c r="H390" s="44" t="s">
        <v>453</v>
      </c>
      <c r="I390" s="644">
        <v>100</v>
      </c>
      <c r="J390" s="468" t="s">
        <v>334</v>
      </c>
      <c r="K390" s="463">
        <f t="shared" si="148"/>
        <v>0</v>
      </c>
      <c r="L390" s="464" t="str">
        <f t="shared" si="149"/>
        <v/>
      </c>
      <c r="M390" s="337">
        <v>69.099999999999994</v>
      </c>
      <c r="N390" s="256" t="s">
        <v>212</v>
      </c>
      <c r="O390" s="256">
        <f t="shared" si="147"/>
        <v>0</v>
      </c>
      <c r="P390" s="309" t="s">
        <v>271</v>
      </c>
      <c r="Q390" s="256"/>
      <c r="R390" s="256"/>
      <c r="S390" s="256"/>
      <c r="T390" s="256"/>
      <c r="U390" s="256"/>
      <c r="V390" s="256"/>
      <c r="W390" s="256"/>
      <c r="X390" s="256"/>
      <c r="Y390" s="256">
        <f t="shared" ref="Y382:Y390" si="155">O390</f>
        <v>0</v>
      </c>
      <c r="Z390" s="256"/>
      <c r="AA390" s="256">
        <f t="shared" si="150"/>
        <v>0</v>
      </c>
    </row>
    <row r="391" spans="1:27" ht="31.05" customHeight="1">
      <c r="A391" s="450"/>
      <c r="B391" s="35"/>
      <c r="C391" s="474"/>
      <c r="D391" s="35"/>
      <c r="E391" s="35"/>
      <c r="F391" s="35"/>
      <c r="G391" s="354"/>
      <c r="H391" s="354"/>
      <c r="I391" s="354"/>
      <c r="J391" s="35"/>
      <c r="K391" s="35"/>
      <c r="L391" s="470"/>
    </row>
    <row r="392" spans="1:27" ht="31.05" customHeight="1">
      <c r="A392" s="490"/>
      <c r="B392" s="491"/>
      <c r="C392" s="491"/>
      <c r="D392" s="491"/>
      <c r="E392" s="491"/>
      <c r="F392" s="492" t="s">
        <v>368</v>
      </c>
      <c r="G392" s="492"/>
      <c r="H392" s="493"/>
      <c r="I392" s="493"/>
      <c r="J392" s="493"/>
      <c r="K392" s="494"/>
      <c r="L392" s="495">
        <f>SUM(L33:L34, L37:L51,L54:L56,L59:L62,L65:L73,L76:L84,L87:L94,L97:L102,L105:L109,L112:L120,L123:L128,L131:L139,L142:L151,L154:L167,L170:L179,L182:L184,L187:L196,L199:L205,L208:L210,L213:L221,L224:L234,L237:L247,L250:L260,L263:L273,L276:L286,L289:L297,L300:L308,L311:L319,L322:L330,L333:L341,L344:L347,L350:L359,L362:L366,L369:L379,L382:L390)</f>
        <v>0</v>
      </c>
    </row>
    <row r="393" spans="1:27" ht="31.05" customHeight="1"/>
    <row r="394" spans="1:27" ht="31.05" customHeight="1"/>
    <row r="395" spans="1:27" ht="31.05" customHeight="1"/>
    <row r="396" spans="1:27" ht="31.05" customHeight="1"/>
    <row r="397" spans="1:27" ht="31.05" customHeight="1"/>
    <row r="398" spans="1:27" ht="31.05" customHeight="1"/>
    <row r="399" spans="1:27" ht="31.05" customHeight="1"/>
    <row r="400" spans="1:27" ht="31.05" customHeight="1"/>
    <row r="401" ht="31.05" customHeight="1"/>
  </sheetData>
  <sheetProtection algorithmName="SHA-512" hashValue="yXmUQ1ae3rvgt+yXFiho3uyH1vuNPmopJFwkJMWm1KTBlG2Sp3gqYgySMtoexU+XQBRQyDmmFaF2DryPP9ksxQ==" saltValue="eJdqP1sPJDBQOiJVPDlBRw==" spinCount="100000" sheet="1" objects="1" scenarios="1" selectLockedCells="1"/>
  <mergeCells count="20">
    <mergeCell ref="E15:F15"/>
    <mergeCell ref="E16:F16"/>
    <mergeCell ref="E17:F17"/>
    <mergeCell ref="E18:F18"/>
    <mergeCell ref="E19:F19"/>
    <mergeCell ref="E10:F10"/>
    <mergeCell ref="E11:F11"/>
    <mergeCell ref="E12:F12"/>
    <mergeCell ref="E13:F13"/>
    <mergeCell ref="E14:F14"/>
    <mergeCell ref="I2:J2"/>
    <mergeCell ref="E6:F6"/>
    <mergeCell ref="E7:F7"/>
    <mergeCell ref="E8:F8"/>
    <mergeCell ref="E9:F9"/>
    <mergeCell ref="E20:F20"/>
    <mergeCell ref="E21:F21"/>
    <mergeCell ref="E24:F24"/>
    <mergeCell ref="E25:F25"/>
    <mergeCell ref="B28:L2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3</xdr:col>
                    <xdr:colOff>166688</xdr:colOff>
                    <xdr:row>32</xdr:row>
                    <xdr:rowOff>14288</xdr:rowOff>
                  </from>
                  <to>
                    <xdr:col>3</xdr:col>
                    <xdr:colOff>442913</xdr:colOff>
                    <xdr:row>33</xdr:row>
                    <xdr:rowOff>38100</xdr:rowOff>
                  </to>
                </anchor>
              </controlPr>
            </control>
          </mc:Choice>
        </mc:AlternateContent>
        <mc:AlternateContent xmlns:mc="http://schemas.openxmlformats.org/markup-compatibility/2006">
          <mc:Choice Requires="x14">
            <control shapeId="31748" r:id="rId5" name="Check Box 4">
              <controlPr defaultSize="0" autoFill="0" autoLine="0" autoPict="0">
                <anchor moveWithCells="1">
                  <from>
                    <xdr:col>3</xdr:col>
                    <xdr:colOff>152400</xdr:colOff>
                    <xdr:row>35</xdr:row>
                    <xdr:rowOff>395288</xdr:rowOff>
                  </from>
                  <to>
                    <xdr:col>3</xdr:col>
                    <xdr:colOff>495300</xdr:colOff>
                    <xdr:row>36</xdr:row>
                    <xdr:rowOff>328613</xdr:rowOff>
                  </to>
                </anchor>
              </controlPr>
            </control>
          </mc:Choice>
        </mc:AlternateContent>
        <mc:AlternateContent xmlns:mc="http://schemas.openxmlformats.org/markup-compatibility/2006">
          <mc:Choice Requires="x14">
            <control shapeId="31763" r:id="rId6" name="Check Box 19">
              <controlPr defaultSize="0" autoFill="0" autoLine="0" autoPict="0">
                <anchor moveWithCells="1">
                  <from>
                    <xdr:col>3</xdr:col>
                    <xdr:colOff>152400</xdr:colOff>
                    <xdr:row>53</xdr:row>
                    <xdr:rowOff>0</xdr:rowOff>
                  </from>
                  <to>
                    <xdr:col>3</xdr:col>
                    <xdr:colOff>495300</xdr:colOff>
                    <xdr:row>53</xdr:row>
                    <xdr:rowOff>328613</xdr:rowOff>
                  </to>
                </anchor>
              </controlPr>
            </control>
          </mc:Choice>
        </mc:AlternateContent>
        <mc:AlternateContent xmlns:mc="http://schemas.openxmlformats.org/markup-compatibility/2006">
          <mc:Choice Requires="x14">
            <control shapeId="31766" r:id="rId7" name="Check Box 22">
              <controlPr defaultSize="0" autoFill="0" autoLine="0" autoPict="0">
                <anchor moveWithCells="1">
                  <from>
                    <xdr:col>3</xdr:col>
                    <xdr:colOff>152400</xdr:colOff>
                    <xdr:row>58</xdr:row>
                    <xdr:rowOff>0</xdr:rowOff>
                  </from>
                  <to>
                    <xdr:col>3</xdr:col>
                    <xdr:colOff>495300</xdr:colOff>
                    <xdr:row>58</xdr:row>
                    <xdr:rowOff>328613</xdr:rowOff>
                  </to>
                </anchor>
              </controlPr>
            </control>
          </mc:Choice>
        </mc:AlternateContent>
        <mc:AlternateContent xmlns:mc="http://schemas.openxmlformats.org/markup-compatibility/2006">
          <mc:Choice Requires="x14">
            <control shapeId="31767" r:id="rId8" name="Check Box 23">
              <controlPr defaultSize="0" autoFill="0" autoLine="0" autoPict="0">
                <anchor moveWithCells="1">
                  <from>
                    <xdr:col>3</xdr:col>
                    <xdr:colOff>152400</xdr:colOff>
                    <xdr:row>59</xdr:row>
                    <xdr:rowOff>0</xdr:rowOff>
                  </from>
                  <to>
                    <xdr:col>3</xdr:col>
                    <xdr:colOff>495300</xdr:colOff>
                    <xdr:row>59</xdr:row>
                    <xdr:rowOff>328613</xdr:rowOff>
                  </to>
                </anchor>
              </controlPr>
            </control>
          </mc:Choice>
        </mc:AlternateContent>
        <mc:AlternateContent xmlns:mc="http://schemas.openxmlformats.org/markup-compatibility/2006">
          <mc:Choice Requires="x14">
            <control shapeId="31768" r:id="rId9" name="Check Box 24">
              <controlPr defaultSize="0" autoFill="0" autoLine="0" autoPict="0">
                <anchor moveWithCells="1">
                  <from>
                    <xdr:col>3</xdr:col>
                    <xdr:colOff>152400</xdr:colOff>
                    <xdr:row>60</xdr:row>
                    <xdr:rowOff>0</xdr:rowOff>
                  </from>
                  <to>
                    <xdr:col>3</xdr:col>
                    <xdr:colOff>495300</xdr:colOff>
                    <xdr:row>60</xdr:row>
                    <xdr:rowOff>328613</xdr:rowOff>
                  </to>
                </anchor>
              </controlPr>
            </control>
          </mc:Choice>
        </mc:AlternateContent>
        <mc:AlternateContent xmlns:mc="http://schemas.openxmlformats.org/markup-compatibility/2006">
          <mc:Choice Requires="x14">
            <control shapeId="31769" r:id="rId10" name="Check Box 25">
              <controlPr defaultSize="0" autoFill="0" autoLine="0" autoPict="0">
                <anchor moveWithCells="1">
                  <from>
                    <xdr:col>3</xdr:col>
                    <xdr:colOff>152400</xdr:colOff>
                    <xdr:row>61</xdr:row>
                    <xdr:rowOff>0</xdr:rowOff>
                  </from>
                  <to>
                    <xdr:col>3</xdr:col>
                    <xdr:colOff>495300</xdr:colOff>
                    <xdr:row>61</xdr:row>
                    <xdr:rowOff>328613</xdr:rowOff>
                  </to>
                </anchor>
              </controlPr>
            </control>
          </mc:Choice>
        </mc:AlternateContent>
        <mc:AlternateContent xmlns:mc="http://schemas.openxmlformats.org/markup-compatibility/2006">
          <mc:Choice Requires="x14">
            <control shapeId="31770" r:id="rId11" name="Check Box 26">
              <controlPr defaultSize="0" autoFill="0" autoLine="0" autoPict="0">
                <anchor moveWithCells="1">
                  <from>
                    <xdr:col>3</xdr:col>
                    <xdr:colOff>152400</xdr:colOff>
                    <xdr:row>64</xdr:row>
                    <xdr:rowOff>0</xdr:rowOff>
                  </from>
                  <to>
                    <xdr:col>3</xdr:col>
                    <xdr:colOff>495300</xdr:colOff>
                    <xdr:row>64</xdr:row>
                    <xdr:rowOff>328613</xdr:rowOff>
                  </to>
                </anchor>
              </controlPr>
            </control>
          </mc:Choice>
        </mc:AlternateContent>
        <mc:AlternateContent xmlns:mc="http://schemas.openxmlformats.org/markup-compatibility/2006">
          <mc:Choice Requires="x14">
            <control shapeId="31771" r:id="rId12" name="Check Box 27">
              <controlPr defaultSize="0" autoFill="0" autoLine="0" autoPict="0">
                <anchor moveWithCells="1">
                  <from>
                    <xdr:col>3</xdr:col>
                    <xdr:colOff>152400</xdr:colOff>
                    <xdr:row>65</xdr:row>
                    <xdr:rowOff>0</xdr:rowOff>
                  </from>
                  <to>
                    <xdr:col>3</xdr:col>
                    <xdr:colOff>495300</xdr:colOff>
                    <xdr:row>65</xdr:row>
                    <xdr:rowOff>328613</xdr:rowOff>
                  </to>
                </anchor>
              </controlPr>
            </control>
          </mc:Choice>
        </mc:AlternateContent>
        <mc:AlternateContent xmlns:mc="http://schemas.openxmlformats.org/markup-compatibility/2006">
          <mc:Choice Requires="x14">
            <control shapeId="31772" r:id="rId13" name="Check Box 28">
              <controlPr defaultSize="0" autoFill="0" autoLine="0" autoPict="0">
                <anchor moveWithCells="1">
                  <from>
                    <xdr:col>3</xdr:col>
                    <xdr:colOff>152400</xdr:colOff>
                    <xdr:row>66</xdr:row>
                    <xdr:rowOff>0</xdr:rowOff>
                  </from>
                  <to>
                    <xdr:col>3</xdr:col>
                    <xdr:colOff>495300</xdr:colOff>
                    <xdr:row>66</xdr:row>
                    <xdr:rowOff>328613</xdr:rowOff>
                  </to>
                </anchor>
              </controlPr>
            </control>
          </mc:Choice>
        </mc:AlternateContent>
        <mc:AlternateContent xmlns:mc="http://schemas.openxmlformats.org/markup-compatibility/2006">
          <mc:Choice Requires="x14">
            <control shapeId="31773" r:id="rId14" name="Check Box 29">
              <controlPr defaultSize="0" autoFill="0" autoLine="0" autoPict="0">
                <anchor moveWithCells="1">
                  <from>
                    <xdr:col>3</xdr:col>
                    <xdr:colOff>152400</xdr:colOff>
                    <xdr:row>67</xdr:row>
                    <xdr:rowOff>0</xdr:rowOff>
                  </from>
                  <to>
                    <xdr:col>3</xdr:col>
                    <xdr:colOff>495300</xdr:colOff>
                    <xdr:row>67</xdr:row>
                    <xdr:rowOff>328613</xdr:rowOff>
                  </to>
                </anchor>
              </controlPr>
            </control>
          </mc:Choice>
        </mc:AlternateContent>
        <mc:AlternateContent xmlns:mc="http://schemas.openxmlformats.org/markup-compatibility/2006">
          <mc:Choice Requires="x14">
            <control shapeId="31774" r:id="rId15" name="Check Box 30">
              <controlPr defaultSize="0" autoFill="0" autoLine="0" autoPict="0">
                <anchor moveWithCells="1">
                  <from>
                    <xdr:col>3</xdr:col>
                    <xdr:colOff>152400</xdr:colOff>
                    <xdr:row>68</xdr:row>
                    <xdr:rowOff>0</xdr:rowOff>
                  </from>
                  <to>
                    <xdr:col>3</xdr:col>
                    <xdr:colOff>495300</xdr:colOff>
                    <xdr:row>68</xdr:row>
                    <xdr:rowOff>328613</xdr:rowOff>
                  </to>
                </anchor>
              </controlPr>
            </control>
          </mc:Choice>
        </mc:AlternateContent>
        <mc:AlternateContent xmlns:mc="http://schemas.openxmlformats.org/markup-compatibility/2006">
          <mc:Choice Requires="x14">
            <control shapeId="31775" r:id="rId16" name="Check Box 31">
              <controlPr defaultSize="0" autoFill="0" autoLine="0" autoPict="0">
                <anchor moveWithCells="1">
                  <from>
                    <xdr:col>3</xdr:col>
                    <xdr:colOff>152400</xdr:colOff>
                    <xdr:row>69</xdr:row>
                    <xdr:rowOff>0</xdr:rowOff>
                  </from>
                  <to>
                    <xdr:col>3</xdr:col>
                    <xdr:colOff>495300</xdr:colOff>
                    <xdr:row>69</xdr:row>
                    <xdr:rowOff>328613</xdr:rowOff>
                  </to>
                </anchor>
              </controlPr>
            </control>
          </mc:Choice>
        </mc:AlternateContent>
        <mc:AlternateContent xmlns:mc="http://schemas.openxmlformats.org/markup-compatibility/2006">
          <mc:Choice Requires="x14">
            <control shapeId="31776" r:id="rId17" name="Check Box 32">
              <controlPr defaultSize="0" autoFill="0" autoLine="0" autoPict="0">
                <anchor moveWithCells="1">
                  <from>
                    <xdr:col>3</xdr:col>
                    <xdr:colOff>152400</xdr:colOff>
                    <xdr:row>70</xdr:row>
                    <xdr:rowOff>0</xdr:rowOff>
                  </from>
                  <to>
                    <xdr:col>3</xdr:col>
                    <xdr:colOff>495300</xdr:colOff>
                    <xdr:row>70</xdr:row>
                    <xdr:rowOff>328613</xdr:rowOff>
                  </to>
                </anchor>
              </controlPr>
            </control>
          </mc:Choice>
        </mc:AlternateContent>
        <mc:AlternateContent xmlns:mc="http://schemas.openxmlformats.org/markup-compatibility/2006">
          <mc:Choice Requires="x14">
            <control shapeId="31777" r:id="rId18" name="Check Box 33">
              <controlPr defaultSize="0" autoFill="0" autoLine="0" autoPict="0">
                <anchor moveWithCells="1">
                  <from>
                    <xdr:col>3</xdr:col>
                    <xdr:colOff>152400</xdr:colOff>
                    <xdr:row>71</xdr:row>
                    <xdr:rowOff>0</xdr:rowOff>
                  </from>
                  <to>
                    <xdr:col>3</xdr:col>
                    <xdr:colOff>495300</xdr:colOff>
                    <xdr:row>71</xdr:row>
                    <xdr:rowOff>328613</xdr:rowOff>
                  </to>
                </anchor>
              </controlPr>
            </control>
          </mc:Choice>
        </mc:AlternateContent>
        <mc:AlternateContent xmlns:mc="http://schemas.openxmlformats.org/markup-compatibility/2006">
          <mc:Choice Requires="x14">
            <control shapeId="31778" r:id="rId19" name="Check Box 34">
              <controlPr defaultSize="0" autoFill="0" autoLine="0" autoPict="0">
                <anchor moveWithCells="1">
                  <from>
                    <xdr:col>3</xdr:col>
                    <xdr:colOff>152400</xdr:colOff>
                    <xdr:row>72</xdr:row>
                    <xdr:rowOff>0</xdr:rowOff>
                  </from>
                  <to>
                    <xdr:col>3</xdr:col>
                    <xdr:colOff>495300</xdr:colOff>
                    <xdr:row>72</xdr:row>
                    <xdr:rowOff>328613</xdr:rowOff>
                  </to>
                </anchor>
              </controlPr>
            </control>
          </mc:Choice>
        </mc:AlternateContent>
        <mc:AlternateContent xmlns:mc="http://schemas.openxmlformats.org/markup-compatibility/2006">
          <mc:Choice Requires="x14">
            <control shapeId="31779" r:id="rId20" name="Check Box 35">
              <controlPr defaultSize="0" autoFill="0" autoLine="0" autoPict="0">
                <anchor moveWithCells="1">
                  <from>
                    <xdr:col>3</xdr:col>
                    <xdr:colOff>152400</xdr:colOff>
                    <xdr:row>75</xdr:row>
                    <xdr:rowOff>0</xdr:rowOff>
                  </from>
                  <to>
                    <xdr:col>3</xdr:col>
                    <xdr:colOff>495300</xdr:colOff>
                    <xdr:row>75</xdr:row>
                    <xdr:rowOff>328613</xdr:rowOff>
                  </to>
                </anchor>
              </controlPr>
            </control>
          </mc:Choice>
        </mc:AlternateContent>
        <mc:AlternateContent xmlns:mc="http://schemas.openxmlformats.org/markup-compatibility/2006">
          <mc:Choice Requires="x14">
            <control shapeId="31780" r:id="rId21" name="Check Box 36">
              <controlPr defaultSize="0" autoFill="0" autoLine="0" autoPict="0">
                <anchor moveWithCells="1">
                  <from>
                    <xdr:col>3</xdr:col>
                    <xdr:colOff>152400</xdr:colOff>
                    <xdr:row>76</xdr:row>
                    <xdr:rowOff>0</xdr:rowOff>
                  </from>
                  <to>
                    <xdr:col>3</xdr:col>
                    <xdr:colOff>495300</xdr:colOff>
                    <xdr:row>76</xdr:row>
                    <xdr:rowOff>328613</xdr:rowOff>
                  </to>
                </anchor>
              </controlPr>
            </control>
          </mc:Choice>
        </mc:AlternateContent>
        <mc:AlternateContent xmlns:mc="http://schemas.openxmlformats.org/markup-compatibility/2006">
          <mc:Choice Requires="x14">
            <control shapeId="31781" r:id="rId22" name="Check Box 37">
              <controlPr defaultSize="0" autoFill="0" autoLine="0" autoPict="0">
                <anchor moveWithCells="1">
                  <from>
                    <xdr:col>3</xdr:col>
                    <xdr:colOff>152400</xdr:colOff>
                    <xdr:row>77</xdr:row>
                    <xdr:rowOff>0</xdr:rowOff>
                  </from>
                  <to>
                    <xdr:col>3</xdr:col>
                    <xdr:colOff>495300</xdr:colOff>
                    <xdr:row>77</xdr:row>
                    <xdr:rowOff>328613</xdr:rowOff>
                  </to>
                </anchor>
              </controlPr>
            </control>
          </mc:Choice>
        </mc:AlternateContent>
        <mc:AlternateContent xmlns:mc="http://schemas.openxmlformats.org/markup-compatibility/2006">
          <mc:Choice Requires="x14">
            <control shapeId="31782" r:id="rId23" name="Check Box 38">
              <controlPr defaultSize="0" autoFill="0" autoLine="0" autoPict="0">
                <anchor moveWithCells="1">
                  <from>
                    <xdr:col>3</xdr:col>
                    <xdr:colOff>152400</xdr:colOff>
                    <xdr:row>78</xdr:row>
                    <xdr:rowOff>0</xdr:rowOff>
                  </from>
                  <to>
                    <xdr:col>3</xdr:col>
                    <xdr:colOff>495300</xdr:colOff>
                    <xdr:row>78</xdr:row>
                    <xdr:rowOff>328613</xdr:rowOff>
                  </to>
                </anchor>
              </controlPr>
            </control>
          </mc:Choice>
        </mc:AlternateContent>
        <mc:AlternateContent xmlns:mc="http://schemas.openxmlformats.org/markup-compatibility/2006">
          <mc:Choice Requires="x14">
            <control shapeId="31783" r:id="rId24" name="Check Box 39">
              <controlPr defaultSize="0" autoFill="0" autoLine="0" autoPict="0">
                <anchor moveWithCells="1">
                  <from>
                    <xdr:col>3</xdr:col>
                    <xdr:colOff>152400</xdr:colOff>
                    <xdr:row>79</xdr:row>
                    <xdr:rowOff>0</xdr:rowOff>
                  </from>
                  <to>
                    <xdr:col>3</xdr:col>
                    <xdr:colOff>495300</xdr:colOff>
                    <xdr:row>79</xdr:row>
                    <xdr:rowOff>328613</xdr:rowOff>
                  </to>
                </anchor>
              </controlPr>
            </control>
          </mc:Choice>
        </mc:AlternateContent>
        <mc:AlternateContent xmlns:mc="http://schemas.openxmlformats.org/markup-compatibility/2006">
          <mc:Choice Requires="x14">
            <control shapeId="31784" r:id="rId25" name="Check Box 40">
              <controlPr defaultSize="0" autoFill="0" autoLine="0" autoPict="0">
                <anchor moveWithCells="1">
                  <from>
                    <xdr:col>3</xdr:col>
                    <xdr:colOff>152400</xdr:colOff>
                    <xdr:row>80</xdr:row>
                    <xdr:rowOff>0</xdr:rowOff>
                  </from>
                  <to>
                    <xdr:col>3</xdr:col>
                    <xdr:colOff>495300</xdr:colOff>
                    <xdr:row>80</xdr:row>
                    <xdr:rowOff>328613</xdr:rowOff>
                  </to>
                </anchor>
              </controlPr>
            </control>
          </mc:Choice>
        </mc:AlternateContent>
        <mc:AlternateContent xmlns:mc="http://schemas.openxmlformats.org/markup-compatibility/2006">
          <mc:Choice Requires="x14">
            <control shapeId="31785" r:id="rId26" name="Check Box 41">
              <controlPr defaultSize="0" autoFill="0" autoLine="0" autoPict="0">
                <anchor moveWithCells="1">
                  <from>
                    <xdr:col>3</xdr:col>
                    <xdr:colOff>152400</xdr:colOff>
                    <xdr:row>81</xdr:row>
                    <xdr:rowOff>0</xdr:rowOff>
                  </from>
                  <to>
                    <xdr:col>3</xdr:col>
                    <xdr:colOff>495300</xdr:colOff>
                    <xdr:row>81</xdr:row>
                    <xdr:rowOff>328613</xdr:rowOff>
                  </to>
                </anchor>
              </controlPr>
            </control>
          </mc:Choice>
        </mc:AlternateContent>
        <mc:AlternateContent xmlns:mc="http://schemas.openxmlformats.org/markup-compatibility/2006">
          <mc:Choice Requires="x14">
            <control shapeId="31786" r:id="rId27" name="Check Box 42">
              <controlPr defaultSize="0" autoFill="0" autoLine="0" autoPict="0">
                <anchor moveWithCells="1">
                  <from>
                    <xdr:col>3</xdr:col>
                    <xdr:colOff>152400</xdr:colOff>
                    <xdr:row>82</xdr:row>
                    <xdr:rowOff>0</xdr:rowOff>
                  </from>
                  <to>
                    <xdr:col>3</xdr:col>
                    <xdr:colOff>495300</xdr:colOff>
                    <xdr:row>82</xdr:row>
                    <xdr:rowOff>342900</xdr:rowOff>
                  </to>
                </anchor>
              </controlPr>
            </control>
          </mc:Choice>
        </mc:AlternateContent>
        <mc:AlternateContent xmlns:mc="http://schemas.openxmlformats.org/markup-compatibility/2006">
          <mc:Choice Requires="x14">
            <control shapeId="31787" r:id="rId28" name="Check Box 43">
              <controlPr defaultSize="0" autoFill="0" autoLine="0" autoPict="0">
                <anchor moveWithCells="1">
                  <from>
                    <xdr:col>3</xdr:col>
                    <xdr:colOff>152400</xdr:colOff>
                    <xdr:row>83</xdr:row>
                    <xdr:rowOff>0</xdr:rowOff>
                  </from>
                  <to>
                    <xdr:col>3</xdr:col>
                    <xdr:colOff>495300</xdr:colOff>
                    <xdr:row>83</xdr:row>
                    <xdr:rowOff>328613</xdr:rowOff>
                  </to>
                </anchor>
              </controlPr>
            </control>
          </mc:Choice>
        </mc:AlternateContent>
        <mc:AlternateContent xmlns:mc="http://schemas.openxmlformats.org/markup-compatibility/2006">
          <mc:Choice Requires="x14">
            <control shapeId="31788" r:id="rId29" name="Check Box 44">
              <controlPr defaultSize="0" autoFill="0" autoLine="0" autoPict="0">
                <anchor moveWithCells="1">
                  <from>
                    <xdr:col>3</xdr:col>
                    <xdr:colOff>166688</xdr:colOff>
                    <xdr:row>86</xdr:row>
                    <xdr:rowOff>14288</xdr:rowOff>
                  </from>
                  <to>
                    <xdr:col>3</xdr:col>
                    <xdr:colOff>442913</xdr:colOff>
                    <xdr:row>87</xdr:row>
                    <xdr:rowOff>0</xdr:rowOff>
                  </to>
                </anchor>
              </controlPr>
            </control>
          </mc:Choice>
        </mc:AlternateContent>
        <mc:AlternateContent xmlns:mc="http://schemas.openxmlformats.org/markup-compatibility/2006">
          <mc:Choice Requires="x14">
            <control shapeId="31789" r:id="rId30" name="Check Box 45">
              <controlPr defaultSize="0" autoFill="0" autoLine="0" autoPict="0">
                <anchor moveWithCells="1">
                  <from>
                    <xdr:col>3</xdr:col>
                    <xdr:colOff>166688</xdr:colOff>
                    <xdr:row>87</xdr:row>
                    <xdr:rowOff>14288</xdr:rowOff>
                  </from>
                  <to>
                    <xdr:col>3</xdr:col>
                    <xdr:colOff>442913</xdr:colOff>
                    <xdr:row>88</xdr:row>
                    <xdr:rowOff>0</xdr:rowOff>
                  </to>
                </anchor>
              </controlPr>
            </control>
          </mc:Choice>
        </mc:AlternateContent>
        <mc:AlternateContent xmlns:mc="http://schemas.openxmlformats.org/markup-compatibility/2006">
          <mc:Choice Requires="x14">
            <control shapeId="31796" r:id="rId31" name="Check Box 52">
              <controlPr defaultSize="0" autoFill="0" autoLine="0" autoPict="0">
                <anchor moveWithCells="1">
                  <from>
                    <xdr:col>3</xdr:col>
                    <xdr:colOff>166688</xdr:colOff>
                    <xdr:row>96</xdr:row>
                    <xdr:rowOff>14288</xdr:rowOff>
                  </from>
                  <to>
                    <xdr:col>3</xdr:col>
                    <xdr:colOff>442913</xdr:colOff>
                    <xdr:row>97</xdr:row>
                    <xdr:rowOff>0</xdr:rowOff>
                  </to>
                </anchor>
              </controlPr>
            </control>
          </mc:Choice>
        </mc:AlternateContent>
        <mc:AlternateContent xmlns:mc="http://schemas.openxmlformats.org/markup-compatibility/2006">
          <mc:Choice Requires="x14">
            <control shapeId="31797" r:id="rId32" name="Check Box 53">
              <controlPr defaultSize="0" autoFill="0" autoLine="0" autoPict="0">
                <anchor moveWithCells="1">
                  <from>
                    <xdr:col>3</xdr:col>
                    <xdr:colOff>166688</xdr:colOff>
                    <xdr:row>97</xdr:row>
                    <xdr:rowOff>14288</xdr:rowOff>
                  </from>
                  <to>
                    <xdr:col>3</xdr:col>
                    <xdr:colOff>442913</xdr:colOff>
                    <xdr:row>98</xdr:row>
                    <xdr:rowOff>0</xdr:rowOff>
                  </to>
                </anchor>
              </controlPr>
            </control>
          </mc:Choice>
        </mc:AlternateContent>
        <mc:AlternateContent xmlns:mc="http://schemas.openxmlformats.org/markup-compatibility/2006">
          <mc:Choice Requires="x14">
            <control shapeId="31798" r:id="rId33" name="Check Box 54">
              <controlPr defaultSize="0" autoFill="0" autoLine="0" autoPict="0">
                <anchor moveWithCells="1">
                  <from>
                    <xdr:col>3</xdr:col>
                    <xdr:colOff>166688</xdr:colOff>
                    <xdr:row>98</xdr:row>
                    <xdr:rowOff>14288</xdr:rowOff>
                  </from>
                  <to>
                    <xdr:col>3</xdr:col>
                    <xdr:colOff>442913</xdr:colOff>
                    <xdr:row>99</xdr:row>
                    <xdr:rowOff>0</xdr:rowOff>
                  </to>
                </anchor>
              </controlPr>
            </control>
          </mc:Choice>
        </mc:AlternateContent>
        <mc:AlternateContent xmlns:mc="http://schemas.openxmlformats.org/markup-compatibility/2006">
          <mc:Choice Requires="x14">
            <control shapeId="31799" r:id="rId34" name="Check Box 55">
              <controlPr defaultSize="0" autoFill="0" autoLine="0" autoPict="0">
                <anchor moveWithCells="1">
                  <from>
                    <xdr:col>3</xdr:col>
                    <xdr:colOff>166688</xdr:colOff>
                    <xdr:row>99</xdr:row>
                    <xdr:rowOff>14288</xdr:rowOff>
                  </from>
                  <to>
                    <xdr:col>3</xdr:col>
                    <xdr:colOff>442913</xdr:colOff>
                    <xdr:row>100</xdr:row>
                    <xdr:rowOff>0</xdr:rowOff>
                  </to>
                </anchor>
              </controlPr>
            </control>
          </mc:Choice>
        </mc:AlternateContent>
        <mc:AlternateContent xmlns:mc="http://schemas.openxmlformats.org/markup-compatibility/2006">
          <mc:Choice Requires="x14">
            <control shapeId="31800" r:id="rId35" name="Check Box 56">
              <controlPr defaultSize="0" autoFill="0" autoLine="0" autoPict="0">
                <anchor moveWithCells="1">
                  <from>
                    <xdr:col>3</xdr:col>
                    <xdr:colOff>166688</xdr:colOff>
                    <xdr:row>100</xdr:row>
                    <xdr:rowOff>14288</xdr:rowOff>
                  </from>
                  <to>
                    <xdr:col>3</xdr:col>
                    <xdr:colOff>442913</xdr:colOff>
                    <xdr:row>101</xdr:row>
                    <xdr:rowOff>0</xdr:rowOff>
                  </to>
                </anchor>
              </controlPr>
            </control>
          </mc:Choice>
        </mc:AlternateContent>
        <mc:AlternateContent xmlns:mc="http://schemas.openxmlformats.org/markup-compatibility/2006">
          <mc:Choice Requires="x14">
            <control shapeId="31801" r:id="rId36" name="Check Box 57">
              <controlPr defaultSize="0" autoFill="0" autoLine="0" autoPict="0">
                <anchor moveWithCells="1">
                  <from>
                    <xdr:col>3</xdr:col>
                    <xdr:colOff>166688</xdr:colOff>
                    <xdr:row>101</xdr:row>
                    <xdr:rowOff>14288</xdr:rowOff>
                  </from>
                  <to>
                    <xdr:col>3</xdr:col>
                    <xdr:colOff>442913</xdr:colOff>
                    <xdr:row>102</xdr:row>
                    <xdr:rowOff>0</xdr:rowOff>
                  </to>
                </anchor>
              </controlPr>
            </control>
          </mc:Choice>
        </mc:AlternateContent>
        <mc:AlternateContent xmlns:mc="http://schemas.openxmlformats.org/markup-compatibility/2006">
          <mc:Choice Requires="x14">
            <control shapeId="31802" r:id="rId37" name="Check Box 58">
              <controlPr defaultSize="0" autoFill="0" autoLine="0" autoPict="0">
                <anchor moveWithCells="1">
                  <from>
                    <xdr:col>3</xdr:col>
                    <xdr:colOff>166688</xdr:colOff>
                    <xdr:row>105</xdr:row>
                    <xdr:rowOff>14288</xdr:rowOff>
                  </from>
                  <to>
                    <xdr:col>3</xdr:col>
                    <xdr:colOff>457200</xdr:colOff>
                    <xdr:row>106</xdr:row>
                    <xdr:rowOff>0</xdr:rowOff>
                  </to>
                </anchor>
              </controlPr>
            </control>
          </mc:Choice>
        </mc:AlternateContent>
        <mc:AlternateContent xmlns:mc="http://schemas.openxmlformats.org/markup-compatibility/2006">
          <mc:Choice Requires="x14">
            <control shapeId="31803" r:id="rId38" name="Check Box 59">
              <controlPr defaultSize="0" autoFill="0" autoLine="0" autoPict="0">
                <anchor moveWithCells="1">
                  <from>
                    <xdr:col>3</xdr:col>
                    <xdr:colOff>166688</xdr:colOff>
                    <xdr:row>106</xdr:row>
                    <xdr:rowOff>14288</xdr:rowOff>
                  </from>
                  <to>
                    <xdr:col>3</xdr:col>
                    <xdr:colOff>457200</xdr:colOff>
                    <xdr:row>107</xdr:row>
                    <xdr:rowOff>0</xdr:rowOff>
                  </to>
                </anchor>
              </controlPr>
            </control>
          </mc:Choice>
        </mc:AlternateContent>
        <mc:AlternateContent xmlns:mc="http://schemas.openxmlformats.org/markup-compatibility/2006">
          <mc:Choice Requires="x14">
            <control shapeId="31804" r:id="rId39" name="Check Box 60">
              <controlPr defaultSize="0" autoFill="0" autoLine="0" autoPict="0">
                <anchor moveWithCells="1">
                  <from>
                    <xdr:col>3</xdr:col>
                    <xdr:colOff>166688</xdr:colOff>
                    <xdr:row>107</xdr:row>
                    <xdr:rowOff>14288</xdr:rowOff>
                  </from>
                  <to>
                    <xdr:col>3</xdr:col>
                    <xdr:colOff>457200</xdr:colOff>
                    <xdr:row>108</xdr:row>
                    <xdr:rowOff>0</xdr:rowOff>
                  </to>
                </anchor>
              </controlPr>
            </control>
          </mc:Choice>
        </mc:AlternateContent>
        <mc:AlternateContent xmlns:mc="http://schemas.openxmlformats.org/markup-compatibility/2006">
          <mc:Choice Requires="x14">
            <control shapeId="31805" r:id="rId40" name="Check Box 61">
              <controlPr defaultSize="0" autoFill="0" autoLine="0" autoPict="0">
                <anchor moveWithCells="1">
                  <from>
                    <xdr:col>3</xdr:col>
                    <xdr:colOff>166688</xdr:colOff>
                    <xdr:row>108</xdr:row>
                    <xdr:rowOff>14288</xdr:rowOff>
                  </from>
                  <to>
                    <xdr:col>3</xdr:col>
                    <xdr:colOff>457200</xdr:colOff>
                    <xdr:row>109</xdr:row>
                    <xdr:rowOff>0</xdr:rowOff>
                  </to>
                </anchor>
              </controlPr>
            </control>
          </mc:Choice>
        </mc:AlternateContent>
        <mc:AlternateContent xmlns:mc="http://schemas.openxmlformats.org/markup-compatibility/2006">
          <mc:Choice Requires="x14">
            <control shapeId="31806" r:id="rId41" name="Check Box 62">
              <controlPr defaultSize="0" autoFill="0" autoLine="0" autoPict="0">
                <anchor moveWithCells="1">
                  <from>
                    <xdr:col>3</xdr:col>
                    <xdr:colOff>166688</xdr:colOff>
                    <xdr:row>111</xdr:row>
                    <xdr:rowOff>14288</xdr:rowOff>
                  </from>
                  <to>
                    <xdr:col>3</xdr:col>
                    <xdr:colOff>457200</xdr:colOff>
                    <xdr:row>112</xdr:row>
                    <xdr:rowOff>0</xdr:rowOff>
                  </to>
                </anchor>
              </controlPr>
            </control>
          </mc:Choice>
        </mc:AlternateContent>
        <mc:AlternateContent xmlns:mc="http://schemas.openxmlformats.org/markup-compatibility/2006">
          <mc:Choice Requires="x14">
            <control shapeId="31807" r:id="rId42" name="Check Box 63">
              <controlPr defaultSize="0" autoFill="0" autoLine="0" autoPict="0">
                <anchor moveWithCells="1">
                  <from>
                    <xdr:col>3</xdr:col>
                    <xdr:colOff>166688</xdr:colOff>
                    <xdr:row>112</xdr:row>
                    <xdr:rowOff>14288</xdr:rowOff>
                  </from>
                  <to>
                    <xdr:col>3</xdr:col>
                    <xdr:colOff>457200</xdr:colOff>
                    <xdr:row>113</xdr:row>
                    <xdr:rowOff>0</xdr:rowOff>
                  </to>
                </anchor>
              </controlPr>
            </control>
          </mc:Choice>
        </mc:AlternateContent>
        <mc:AlternateContent xmlns:mc="http://schemas.openxmlformats.org/markup-compatibility/2006">
          <mc:Choice Requires="x14">
            <control shapeId="31808" r:id="rId43" name="Check Box 64">
              <controlPr defaultSize="0" autoFill="0" autoLine="0" autoPict="0">
                <anchor moveWithCells="1">
                  <from>
                    <xdr:col>3</xdr:col>
                    <xdr:colOff>166688</xdr:colOff>
                    <xdr:row>113</xdr:row>
                    <xdr:rowOff>14288</xdr:rowOff>
                  </from>
                  <to>
                    <xdr:col>3</xdr:col>
                    <xdr:colOff>457200</xdr:colOff>
                    <xdr:row>114</xdr:row>
                    <xdr:rowOff>0</xdr:rowOff>
                  </to>
                </anchor>
              </controlPr>
            </control>
          </mc:Choice>
        </mc:AlternateContent>
        <mc:AlternateContent xmlns:mc="http://schemas.openxmlformats.org/markup-compatibility/2006">
          <mc:Choice Requires="x14">
            <control shapeId="31809" r:id="rId44" name="Check Box 65">
              <controlPr defaultSize="0" autoFill="0" autoLine="0" autoPict="0">
                <anchor moveWithCells="1">
                  <from>
                    <xdr:col>3</xdr:col>
                    <xdr:colOff>166688</xdr:colOff>
                    <xdr:row>114</xdr:row>
                    <xdr:rowOff>14288</xdr:rowOff>
                  </from>
                  <to>
                    <xdr:col>3</xdr:col>
                    <xdr:colOff>457200</xdr:colOff>
                    <xdr:row>115</xdr:row>
                    <xdr:rowOff>0</xdr:rowOff>
                  </to>
                </anchor>
              </controlPr>
            </control>
          </mc:Choice>
        </mc:AlternateContent>
        <mc:AlternateContent xmlns:mc="http://schemas.openxmlformats.org/markup-compatibility/2006">
          <mc:Choice Requires="x14">
            <control shapeId="31810" r:id="rId45" name="Check Box 66">
              <controlPr defaultSize="0" autoFill="0" autoLine="0" autoPict="0">
                <anchor moveWithCells="1">
                  <from>
                    <xdr:col>3</xdr:col>
                    <xdr:colOff>166688</xdr:colOff>
                    <xdr:row>115</xdr:row>
                    <xdr:rowOff>14288</xdr:rowOff>
                  </from>
                  <to>
                    <xdr:col>3</xdr:col>
                    <xdr:colOff>457200</xdr:colOff>
                    <xdr:row>116</xdr:row>
                    <xdr:rowOff>0</xdr:rowOff>
                  </to>
                </anchor>
              </controlPr>
            </control>
          </mc:Choice>
        </mc:AlternateContent>
        <mc:AlternateContent xmlns:mc="http://schemas.openxmlformats.org/markup-compatibility/2006">
          <mc:Choice Requires="x14">
            <control shapeId="31811" r:id="rId46" name="Check Box 67">
              <controlPr defaultSize="0" autoFill="0" autoLine="0" autoPict="0">
                <anchor moveWithCells="1">
                  <from>
                    <xdr:col>3</xdr:col>
                    <xdr:colOff>166688</xdr:colOff>
                    <xdr:row>116</xdr:row>
                    <xdr:rowOff>14288</xdr:rowOff>
                  </from>
                  <to>
                    <xdr:col>3</xdr:col>
                    <xdr:colOff>457200</xdr:colOff>
                    <xdr:row>117</xdr:row>
                    <xdr:rowOff>0</xdr:rowOff>
                  </to>
                </anchor>
              </controlPr>
            </control>
          </mc:Choice>
        </mc:AlternateContent>
        <mc:AlternateContent xmlns:mc="http://schemas.openxmlformats.org/markup-compatibility/2006">
          <mc:Choice Requires="x14">
            <control shapeId="31812" r:id="rId47" name="Check Box 68">
              <controlPr defaultSize="0" autoFill="0" autoLine="0" autoPict="0">
                <anchor moveWithCells="1">
                  <from>
                    <xdr:col>3</xdr:col>
                    <xdr:colOff>166688</xdr:colOff>
                    <xdr:row>118</xdr:row>
                    <xdr:rowOff>14288</xdr:rowOff>
                  </from>
                  <to>
                    <xdr:col>3</xdr:col>
                    <xdr:colOff>457200</xdr:colOff>
                    <xdr:row>119</xdr:row>
                    <xdr:rowOff>0</xdr:rowOff>
                  </to>
                </anchor>
              </controlPr>
            </control>
          </mc:Choice>
        </mc:AlternateContent>
        <mc:AlternateContent xmlns:mc="http://schemas.openxmlformats.org/markup-compatibility/2006">
          <mc:Choice Requires="x14">
            <control shapeId="31813" r:id="rId48" name="Check Box 69">
              <controlPr defaultSize="0" autoFill="0" autoLine="0" autoPict="0">
                <anchor moveWithCells="1">
                  <from>
                    <xdr:col>3</xdr:col>
                    <xdr:colOff>166688</xdr:colOff>
                    <xdr:row>119</xdr:row>
                    <xdr:rowOff>14288</xdr:rowOff>
                  </from>
                  <to>
                    <xdr:col>3</xdr:col>
                    <xdr:colOff>457200</xdr:colOff>
                    <xdr:row>120</xdr:row>
                    <xdr:rowOff>0</xdr:rowOff>
                  </to>
                </anchor>
              </controlPr>
            </control>
          </mc:Choice>
        </mc:AlternateContent>
        <mc:AlternateContent xmlns:mc="http://schemas.openxmlformats.org/markup-compatibility/2006">
          <mc:Choice Requires="x14">
            <control shapeId="31814" r:id="rId49" name="Check Box 70">
              <controlPr defaultSize="0" autoFill="0" autoLine="0" autoPict="0">
                <anchor moveWithCells="1">
                  <from>
                    <xdr:col>3</xdr:col>
                    <xdr:colOff>166688</xdr:colOff>
                    <xdr:row>122</xdr:row>
                    <xdr:rowOff>14288</xdr:rowOff>
                  </from>
                  <to>
                    <xdr:col>3</xdr:col>
                    <xdr:colOff>457200</xdr:colOff>
                    <xdr:row>123</xdr:row>
                    <xdr:rowOff>0</xdr:rowOff>
                  </to>
                </anchor>
              </controlPr>
            </control>
          </mc:Choice>
        </mc:AlternateContent>
        <mc:AlternateContent xmlns:mc="http://schemas.openxmlformats.org/markup-compatibility/2006">
          <mc:Choice Requires="x14">
            <control shapeId="31815" r:id="rId50" name="Check Box 71">
              <controlPr defaultSize="0" autoFill="0" autoLine="0" autoPict="0">
                <anchor moveWithCells="1">
                  <from>
                    <xdr:col>3</xdr:col>
                    <xdr:colOff>166688</xdr:colOff>
                    <xdr:row>123</xdr:row>
                    <xdr:rowOff>14288</xdr:rowOff>
                  </from>
                  <to>
                    <xdr:col>3</xdr:col>
                    <xdr:colOff>457200</xdr:colOff>
                    <xdr:row>124</xdr:row>
                    <xdr:rowOff>0</xdr:rowOff>
                  </to>
                </anchor>
              </controlPr>
            </control>
          </mc:Choice>
        </mc:AlternateContent>
        <mc:AlternateContent xmlns:mc="http://schemas.openxmlformats.org/markup-compatibility/2006">
          <mc:Choice Requires="x14">
            <control shapeId="31816" r:id="rId51" name="Check Box 72">
              <controlPr defaultSize="0" autoFill="0" autoLine="0" autoPict="0">
                <anchor moveWithCells="1">
                  <from>
                    <xdr:col>3</xdr:col>
                    <xdr:colOff>166688</xdr:colOff>
                    <xdr:row>124</xdr:row>
                    <xdr:rowOff>14288</xdr:rowOff>
                  </from>
                  <to>
                    <xdr:col>3</xdr:col>
                    <xdr:colOff>457200</xdr:colOff>
                    <xdr:row>125</xdr:row>
                    <xdr:rowOff>0</xdr:rowOff>
                  </to>
                </anchor>
              </controlPr>
            </control>
          </mc:Choice>
        </mc:AlternateContent>
        <mc:AlternateContent xmlns:mc="http://schemas.openxmlformats.org/markup-compatibility/2006">
          <mc:Choice Requires="x14">
            <control shapeId="31817" r:id="rId52" name="Check Box 73">
              <controlPr defaultSize="0" autoFill="0" autoLine="0" autoPict="0">
                <anchor moveWithCells="1">
                  <from>
                    <xdr:col>3</xdr:col>
                    <xdr:colOff>166688</xdr:colOff>
                    <xdr:row>125</xdr:row>
                    <xdr:rowOff>14288</xdr:rowOff>
                  </from>
                  <to>
                    <xdr:col>3</xdr:col>
                    <xdr:colOff>457200</xdr:colOff>
                    <xdr:row>126</xdr:row>
                    <xdr:rowOff>0</xdr:rowOff>
                  </to>
                </anchor>
              </controlPr>
            </control>
          </mc:Choice>
        </mc:AlternateContent>
        <mc:AlternateContent xmlns:mc="http://schemas.openxmlformats.org/markup-compatibility/2006">
          <mc:Choice Requires="x14">
            <control shapeId="31818" r:id="rId53" name="Check Box 74">
              <controlPr defaultSize="0" autoFill="0" autoLine="0" autoPict="0">
                <anchor moveWithCells="1">
                  <from>
                    <xdr:col>3</xdr:col>
                    <xdr:colOff>166688</xdr:colOff>
                    <xdr:row>126</xdr:row>
                    <xdr:rowOff>14288</xdr:rowOff>
                  </from>
                  <to>
                    <xdr:col>3</xdr:col>
                    <xdr:colOff>457200</xdr:colOff>
                    <xdr:row>127</xdr:row>
                    <xdr:rowOff>0</xdr:rowOff>
                  </to>
                </anchor>
              </controlPr>
            </control>
          </mc:Choice>
        </mc:AlternateContent>
        <mc:AlternateContent xmlns:mc="http://schemas.openxmlformats.org/markup-compatibility/2006">
          <mc:Choice Requires="x14">
            <control shapeId="31819" r:id="rId54" name="Check Box 75">
              <controlPr defaultSize="0" autoFill="0" autoLine="0" autoPict="0">
                <anchor moveWithCells="1">
                  <from>
                    <xdr:col>3</xdr:col>
                    <xdr:colOff>166688</xdr:colOff>
                    <xdr:row>127</xdr:row>
                    <xdr:rowOff>14288</xdr:rowOff>
                  </from>
                  <to>
                    <xdr:col>3</xdr:col>
                    <xdr:colOff>457200</xdr:colOff>
                    <xdr:row>128</xdr:row>
                    <xdr:rowOff>0</xdr:rowOff>
                  </to>
                </anchor>
              </controlPr>
            </control>
          </mc:Choice>
        </mc:AlternateContent>
        <mc:AlternateContent xmlns:mc="http://schemas.openxmlformats.org/markup-compatibility/2006">
          <mc:Choice Requires="x14">
            <control shapeId="31820" r:id="rId55" name="Check Box 76">
              <controlPr defaultSize="0" autoFill="0" autoLine="0" autoPict="0">
                <anchor moveWithCells="1">
                  <from>
                    <xdr:col>3</xdr:col>
                    <xdr:colOff>166688</xdr:colOff>
                    <xdr:row>130</xdr:row>
                    <xdr:rowOff>14288</xdr:rowOff>
                  </from>
                  <to>
                    <xdr:col>3</xdr:col>
                    <xdr:colOff>457200</xdr:colOff>
                    <xdr:row>131</xdr:row>
                    <xdr:rowOff>0</xdr:rowOff>
                  </to>
                </anchor>
              </controlPr>
            </control>
          </mc:Choice>
        </mc:AlternateContent>
        <mc:AlternateContent xmlns:mc="http://schemas.openxmlformats.org/markup-compatibility/2006">
          <mc:Choice Requires="x14">
            <control shapeId="31824" r:id="rId56" name="Check Box 80">
              <controlPr defaultSize="0" autoFill="0" autoLine="0" autoPict="0">
                <anchor moveWithCells="1">
                  <from>
                    <xdr:col>3</xdr:col>
                    <xdr:colOff>166688</xdr:colOff>
                    <xdr:row>141</xdr:row>
                    <xdr:rowOff>14288</xdr:rowOff>
                  </from>
                  <to>
                    <xdr:col>3</xdr:col>
                    <xdr:colOff>457200</xdr:colOff>
                    <xdr:row>142</xdr:row>
                    <xdr:rowOff>0</xdr:rowOff>
                  </to>
                </anchor>
              </controlPr>
            </control>
          </mc:Choice>
        </mc:AlternateContent>
        <mc:AlternateContent xmlns:mc="http://schemas.openxmlformats.org/markup-compatibility/2006">
          <mc:Choice Requires="x14">
            <control shapeId="31830" r:id="rId57" name="Check Box 86">
              <controlPr defaultSize="0" autoFill="0" autoLine="0" autoPict="0">
                <anchor moveWithCells="1">
                  <from>
                    <xdr:col>3</xdr:col>
                    <xdr:colOff>166688</xdr:colOff>
                    <xdr:row>153</xdr:row>
                    <xdr:rowOff>14288</xdr:rowOff>
                  </from>
                  <to>
                    <xdr:col>3</xdr:col>
                    <xdr:colOff>457200</xdr:colOff>
                    <xdr:row>154</xdr:row>
                    <xdr:rowOff>0</xdr:rowOff>
                  </to>
                </anchor>
              </controlPr>
            </control>
          </mc:Choice>
        </mc:AlternateContent>
        <mc:AlternateContent xmlns:mc="http://schemas.openxmlformats.org/markup-compatibility/2006">
          <mc:Choice Requires="x14">
            <control shapeId="31841" r:id="rId58" name="Check Box 97">
              <controlPr defaultSize="0" autoFill="0" autoLine="0" autoPict="0">
                <anchor moveWithCells="1">
                  <from>
                    <xdr:col>3</xdr:col>
                    <xdr:colOff>166688</xdr:colOff>
                    <xdr:row>104</xdr:row>
                    <xdr:rowOff>14288</xdr:rowOff>
                  </from>
                  <to>
                    <xdr:col>3</xdr:col>
                    <xdr:colOff>457200</xdr:colOff>
                    <xdr:row>105</xdr:row>
                    <xdr:rowOff>0</xdr:rowOff>
                  </to>
                </anchor>
              </controlPr>
            </control>
          </mc:Choice>
        </mc:AlternateContent>
        <mc:AlternateContent xmlns:mc="http://schemas.openxmlformats.org/markup-compatibility/2006">
          <mc:Choice Requires="x14">
            <control shapeId="31857" r:id="rId59" name="Check Box 113">
              <controlPr defaultSize="0" autoFill="0" autoLine="0" autoPict="0">
                <anchor moveWithCells="1">
                  <from>
                    <xdr:col>3</xdr:col>
                    <xdr:colOff>166688</xdr:colOff>
                    <xdr:row>117</xdr:row>
                    <xdr:rowOff>14288</xdr:rowOff>
                  </from>
                  <to>
                    <xdr:col>3</xdr:col>
                    <xdr:colOff>457200</xdr:colOff>
                    <xdr:row>118</xdr:row>
                    <xdr:rowOff>0</xdr:rowOff>
                  </to>
                </anchor>
              </controlPr>
            </control>
          </mc:Choice>
        </mc:AlternateContent>
        <mc:AlternateContent xmlns:mc="http://schemas.openxmlformats.org/markup-compatibility/2006">
          <mc:Choice Requires="x14">
            <control shapeId="31898" r:id="rId60" name="Check Box 154">
              <controlPr defaultSize="0" autoFill="0" autoLine="0" autoPict="0">
                <anchor moveWithCells="1">
                  <from>
                    <xdr:col>3</xdr:col>
                    <xdr:colOff>166688</xdr:colOff>
                    <xdr:row>186</xdr:row>
                    <xdr:rowOff>14288</xdr:rowOff>
                  </from>
                  <to>
                    <xdr:col>3</xdr:col>
                    <xdr:colOff>442913</xdr:colOff>
                    <xdr:row>187</xdr:row>
                    <xdr:rowOff>0</xdr:rowOff>
                  </to>
                </anchor>
              </controlPr>
            </control>
          </mc:Choice>
        </mc:AlternateContent>
        <mc:AlternateContent xmlns:mc="http://schemas.openxmlformats.org/markup-compatibility/2006">
          <mc:Choice Requires="x14">
            <control shapeId="31908" r:id="rId61" name="Check Box 164">
              <controlPr defaultSize="0" autoFill="0" autoLine="0" autoPict="0">
                <anchor moveWithCells="1">
                  <from>
                    <xdr:col>3</xdr:col>
                    <xdr:colOff>166688</xdr:colOff>
                    <xdr:row>198</xdr:row>
                    <xdr:rowOff>14288</xdr:rowOff>
                  </from>
                  <to>
                    <xdr:col>3</xdr:col>
                    <xdr:colOff>442913</xdr:colOff>
                    <xdr:row>199</xdr:row>
                    <xdr:rowOff>0</xdr:rowOff>
                  </to>
                </anchor>
              </controlPr>
            </control>
          </mc:Choice>
        </mc:AlternateContent>
        <mc:AlternateContent xmlns:mc="http://schemas.openxmlformats.org/markup-compatibility/2006">
          <mc:Choice Requires="x14">
            <control shapeId="31909" r:id="rId62" name="Check Box 165">
              <controlPr defaultSize="0" autoFill="0" autoLine="0" autoPict="0">
                <anchor moveWithCells="1">
                  <from>
                    <xdr:col>3</xdr:col>
                    <xdr:colOff>166688</xdr:colOff>
                    <xdr:row>199</xdr:row>
                    <xdr:rowOff>14288</xdr:rowOff>
                  </from>
                  <to>
                    <xdr:col>3</xdr:col>
                    <xdr:colOff>442913</xdr:colOff>
                    <xdr:row>200</xdr:row>
                    <xdr:rowOff>0</xdr:rowOff>
                  </to>
                </anchor>
              </controlPr>
            </control>
          </mc:Choice>
        </mc:AlternateContent>
        <mc:AlternateContent xmlns:mc="http://schemas.openxmlformats.org/markup-compatibility/2006">
          <mc:Choice Requires="x14">
            <control shapeId="31910" r:id="rId63" name="Check Box 166">
              <controlPr defaultSize="0" autoFill="0" autoLine="0" autoPict="0">
                <anchor moveWithCells="1">
                  <from>
                    <xdr:col>3</xdr:col>
                    <xdr:colOff>166688</xdr:colOff>
                    <xdr:row>200</xdr:row>
                    <xdr:rowOff>14288</xdr:rowOff>
                  </from>
                  <to>
                    <xdr:col>3</xdr:col>
                    <xdr:colOff>442913</xdr:colOff>
                    <xdr:row>201</xdr:row>
                    <xdr:rowOff>0</xdr:rowOff>
                  </to>
                </anchor>
              </controlPr>
            </control>
          </mc:Choice>
        </mc:AlternateContent>
        <mc:AlternateContent xmlns:mc="http://schemas.openxmlformats.org/markup-compatibility/2006">
          <mc:Choice Requires="x14">
            <control shapeId="31911" r:id="rId64" name="Check Box 167">
              <controlPr defaultSize="0" autoFill="0" autoLine="0" autoPict="0">
                <anchor moveWithCells="1">
                  <from>
                    <xdr:col>3</xdr:col>
                    <xdr:colOff>166688</xdr:colOff>
                    <xdr:row>201</xdr:row>
                    <xdr:rowOff>14288</xdr:rowOff>
                  </from>
                  <to>
                    <xdr:col>3</xdr:col>
                    <xdr:colOff>442913</xdr:colOff>
                    <xdr:row>202</xdr:row>
                    <xdr:rowOff>0</xdr:rowOff>
                  </to>
                </anchor>
              </controlPr>
            </control>
          </mc:Choice>
        </mc:AlternateContent>
        <mc:AlternateContent xmlns:mc="http://schemas.openxmlformats.org/markup-compatibility/2006">
          <mc:Choice Requires="x14">
            <control shapeId="31912" r:id="rId65" name="Check Box 168">
              <controlPr defaultSize="0" autoFill="0" autoLine="0" autoPict="0">
                <anchor moveWithCells="1">
                  <from>
                    <xdr:col>3</xdr:col>
                    <xdr:colOff>166688</xdr:colOff>
                    <xdr:row>202</xdr:row>
                    <xdr:rowOff>14288</xdr:rowOff>
                  </from>
                  <to>
                    <xdr:col>3</xdr:col>
                    <xdr:colOff>442913</xdr:colOff>
                    <xdr:row>203</xdr:row>
                    <xdr:rowOff>0</xdr:rowOff>
                  </to>
                </anchor>
              </controlPr>
            </control>
          </mc:Choice>
        </mc:AlternateContent>
        <mc:AlternateContent xmlns:mc="http://schemas.openxmlformats.org/markup-compatibility/2006">
          <mc:Choice Requires="x14">
            <control shapeId="31913" r:id="rId66" name="Check Box 169">
              <controlPr defaultSize="0" autoFill="0" autoLine="0" autoPict="0">
                <anchor moveWithCells="1">
                  <from>
                    <xdr:col>3</xdr:col>
                    <xdr:colOff>166688</xdr:colOff>
                    <xdr:row>203</xdr:row>
                    <xdr:rowOff>14288</xdr:rowOff>
                  </from>
                  <to>
                    <xdr:col>3</xdr:col>
                    <xdr:colOff>442913</xdr:colOff>
                    <xdr:row>204</xdr:row>
                    <xdr:rowOff>0</xdr:rowOff>
                  </to>
                </anchor>
              </controlPr>
            </control>
          </mc:Choice>
        </mc:AlternateContent>
        <mc:AlternateContent xmlns:mc="http://schemas.openxmlformats.org/markup-compatibility/2006">
          <mc:Choice Requires="x14">
            <control shapeId="31914" r:id="rId67" name="Check Box 170">
              <controlPr defaultSize="0" autoFill="0" autoLine="0" autoPict="0">
                <anchor moveWithCells="1">
                  <from>
                    <xdr:col>3</xdr:col>
                    <xdr:colOff>166688</xdr:colOff>
                    <xdr:row>204</xdr:row>
                    <xdr:rowOff>14288</xdr:rowOff>
                  </from>
                  <to>
                    <xdr:col>3</xdr:col>
                    <xdr:colOff>442913</xdr:colOff>
                    <xdr:row>205</xdr:row>
                    <xdr:rowOff>0</xdr:rowOff>
                  </to>
                </anchor>
              </controlPr>
            </control>
          </mc:Choice>
        </mc:AlternateContent>
        <mc:AlternateContent xmlns:mc="http://schemas.openxmlformats.org/markup-compatibility/2006">
          <mc:Choice Requires="x14">
            <control shapeId="31915" r:id="rId68" name="Check Box 171">
              <controlPr defaultSize="0" autoFill="0" autoLine="0" autoPict="0">
                <anchor moveWithCells="1">
                  <from>
                    <xdr:col>3</xdr:col>
                    <xdr:colOff>166688</xdr:colOff>
                    <xdr:row>207</xdr:row>
                    <xdr:rowOff>14288</xdr:rowOff>
                  </from>
                  <to>
                    <xdr:col>3</xdr:col>
                    <xdr:colOff>442913</xdr:colOff>
                    <xdr:row>208</xdr:row>
                    <xdr:rowOff>0</xdr:rowOff>
                  </to>
                </anchor>
              </controlPr>
            </control>
          </mc:Choice>
        </mc:AlternateContent>
        <mc:AlternateContent xmlns:mc="http://schemas.openxmlformats.org/markup-compatibility/2006">
          <mc:Choice Requires="x14">
            <control shapeId="31916" r:id="rId69" name="Check Box 172">
              <controlPr defaultSize="0" autoFill="0" autoLine="0" autoPict="0">
                <anchor moveWithCells="1">
                  <from>
                    <xdr:col>3</xdr:col>
                    <xdr:colOff>166688</xdr:colOff>
                    <xdr:row>208</xdr:row>
                    <xdr:rowOff>14288</xdr:rowOff>
                  </from>
                  <to>
                    <xdr:col>3</xdr:col>
                    <xdr:colOff>442913</xdr:colOff>
                    <xdr:row>209</xdr:row>
                    <xdr:rowOff>0</xdr:rowOff>
                  </to>
                </anchor>
              </controlPr>
            </control>
          </mc:Choice>
        </mc:AlternateContent>
        <mc:AlternateContent xmlns:mc="http://schemas.openxmlformats.org/markup-compatibility/2006">
          <mc:Choice Requires="x14">
            <control shapeId="31917" r:id="rId70" name="Check Box 173">
              <controlPr defaultSize="0" autoFill="0" autoLine="0" autoPict="0">
                <anchor moveWithCells="1">
                  <from>
                    <xdr:col>3</xdr:col>
                    <xdr:colOff>166688</xdr:colOff>
                    <xdr:row>209</xdr:row>
                    <xdr:rowOff>14288</xdr:rowOff>
                  </from>
                  <to>
                    <xdr:col>3</xdr:col>
                    <xdr:colOff>442913</xdr:colOff>
                    <xdr:row>210</xdr:row>
                    <xdr:rowOff>0</xdr:rowOff>
                  </to>
                </anchor>
              </controlPr>
            </control>
          </mc:Choice>
        </mc:AlternateContent>
        <mc:AlternateContent xmlns:mc="http://schemas.openxmlformats.org/markup-compatibility/2006">
          <mc:Choice Requires="x14">
            <control shapeId="31918" r:id="rId71" name="Check Box 174">
              <controlPr defaultSize="0" autoFill="0" autoLine="0" autoPict="0">
                <anchor moveWithCells="1">
                  <from>
                    <xdr:col>3</xdr:col>
                    <xdr:colOff>166688</xdr:colOff>
                    <xdr:row>212</xdr:row>
                    <xdr:rowOff>14288</xdr:rowOff>
                  </from>
                  <to>
                    <xdr:col>3</xdr:col>
                    <xdr:colOff>442913</xdr:colOff>
                    <xdr:row>213</xdr:row>
                    <xdr:rowOff>14288</xdr:rowOff>
                  </to>
                </anchor>
              </controlPr>
            </control>
          </mc:Choice>
        </mc:AlternateContent>
        <mc:AlternateContent xmlns:mc="http://schemas.openxmlformats.org/markup-compatibility/2006">
          <mc:Choice Requires="x14">
            <control shapeId="31920" r:id="rId72" name="Check Box 176">
              <controlPr defaultSize="0" autoFill="0" autoLine="0" autoPict="0">
                <anchor moveWithCells="1">
                  <from>
                    <xdr:col>3</xdr:col>
                    <xdr:colOff>166688</xdr:colOff>
                    <xdr:row>223</xdr:row>
                    <xdr:rowOff>14288</xdr:rowOff>
                  </from>
                  <to>
                    <xdr:col>3</xdr:col>
                    <xdr:colOff>442913</xdr:colOff>
                    <xdr:row>224</xdr:row>
                    <xdr:rowOff>0</xdr:rowOff>
                  </to>
                </anchor>
              </controlPr>
            </control>
          </mc:Choice>
        </mc:AlternateContent>
        <mc:AlternateContent xmlns:mc="http://schemas.openxmlformats.org/markup-compatibility/2006">
          <mc:Choice Requires="x14">
            <control shapeId="31921" r:id="rId73" name="Check Box 177">
              <controlPr defaultSize="0" autoFill="0" autoLine="0" autoPict="0">
                <anchor moveWithCells="1">
                  <from>
                    <xdr:col>3</xdr:col>
                    <xdr:colOff>166688</xdr:colOff>
                    <xdr:row>224</xdr:row>
                    <xdr:rowOff>14288</xdr:rowOff>
                  </from>
                  <to>
                    <xdr:col>3</xdr:col>
                    <xdr:colOff>442913</xdr:colOff>
                    <xdr:row>225</xdr:row>
                    <xdr:rowOff>0</xdr:rowOff>
                  </to>
                </anchor>
              </controlPr>
            </control>
          </mc:Choice>
        </mc:AlternateContent>
        <mc:AlternateContent xmlns:mc="http://schemas.openxmlformats.org/markup-compatibility/2006">
          <mc:Choice Requires="x14">
            <control shapeId="31922" r:id="rId74" name="Check Box 178">
              <controlPr defaultSize="0" autoFill="0" autoLine="0" autoPict="0">
                <anchor moveWithCells="1">
                  <from>
                    <xdr:col>3</xdr:col>
                    <xdr:colOff>166688</xdr:colOff>
                    <xdr:row>225</xdr:row>
                    <xdr:rowOff>14288</xdr:rowOff>
                  </from>
                  <to>
                    <xdr:col>3</xdr:col>
                    <xdr:colOff>442913</xdr:colOff>
                    <xdr:row>226</xdr:row>
                    <xdr:rowOff>0</xdr:rowOff>
                  </to>
                </anchor>
              </controlPr>
            </control>
          </mc:Choice>
        </mc:AlternateContent>
        <mc:AlternateContent xmlns:mc="http://schemas.openxmlformats.org/markup-compatibility/2006">
          <mc:Choice Requires="x14">
            <control shapeId="31923" r:id="rId75" name="Check Box 179">
              <controlPr defaultSize="0" autoFill="0" autoLine="0" autoPict="0">
                <anchor moveWithCells="1">
                  <from>
                    <xdr:col>3</xdr:col>
                    <xdr:colOff>166688</xdr:colOff>
                    <xdr:row>236</xdr:row>
                    <xdr:rowOff>14288</xdr:rowOff>
                  </from>
                  <to>
                    <xdr:col>3</xdr:col>
                    <xdr:colOff>442913</xdr:colOff>
                    <xdr:row>237</xdr:row>
                    <xdr:rowOff>0</xdr:rowOff>
                  </to>
                </anchor>
              </controlPr>
            </control>
          </mc:Choice>
        </mc:AlternateContent>
        <mc:AlternateContent xmlns:mc="http://schemas.openxmlformats.org/markup-compatibility/2006">
          <mc:Choice Requires="x14">
            <control shapeId="31924" r:id="rId76" name="Check Box 180">
              <controlPr defaultSize="0" autoFill="0" autoLine="0" autoPict="0">
                <anchor moveWithCells="1">
                  <from>
                    <xdr:col>3</xdr:col>
                    <xdr:colOff>166688</xdr:colOff>
                    <xdr:row>237</xdr:row>
                    <xdr:rowOff>14288</xdr:rowOff>
                  </from>
                  <to>
                    <xdr:col>3</xdr:col>
                    <xdr:colOff>442913</xdr:colOff>
                    <xdr:row>238</xdr:row>
                    <xdr:rowOff>0</xdr:rowOff>
                  </to>
                </anchor>
              </controlPr>
            </control>
          </mc:Choice>
        </mc:AlternateContent>
        <mc:AlternateContent xmlns:mc="http://schemas.openxmlformats.org/markup-compatibility/2006">
          <mc:Choice Requires="x14">
            <control shapeId="31925" r:id="rId77" name="Check Box 181">
              <controlPr defaultSize="0" autoFill="0" autoLine="0" autoPict="0">
                <anchor moveWithCells="1">
                  <from>
                    <xdr:col>3</xdr:col>
                    <xdr:colOff>166688</xdr:colOff>
                    <xdr:row>249</xdr:row>
                    <xdr:rowOff>14288</xdr:rowOff>
                  </from>
                  <to>
                    <xdr:col>3</xdr:col>
                    <xdr:colOff>442913</xdr:colOff>
                    <xdr:row>250</xdr:row>
                    <xdr:rowOff>0</xdr:rowOff>
                  </to>
                </anchor>
              </controlPr>
            </control>
          </mc:Choice>
        </mc:AlternateContent>
        <mc:AlternateContent xmlns:mc="http://schemas.openxmlformats.org/markup-compatibility/2006">
          <mc:Choice Requires="x14">
            <control shapeId="31934" r:id="rId78" name="Check Box 190">
              <controlPr defaultSize="0" autoFill="0" autoLine="0" autoPict="0">
                <anchor moveWithCells="1">
                  <from>
                    <xdr:col>3</xdr:col>
                    <xdr:colOff>166688</xdr:colOff>
                    <xdr:row>226</xdr:row>
                    <xdr:rowOff>14288</xdr:rowOff>
                  </from>
                  <to>
                    <xdr:col>3</xdr:col>
                    <xdr:colOff>442913</xdr:colOff>
                    <xdr:row>227</xdr:row>
                    <xdr:rowOff>0</xdr:rowOff>
                  </to>
                </anchor>
              </controlPr>
            </control>
          </mc:Choice>
        </mc:AlternateContent>
        <mc:AlternateContent xmlns:mc="http://schemas.openxmlformats.org/markup-compatibility/2006">
          <mc:Choice Requires="x14">
            <control shapeId="31935" r:id="rId79" name="Check Box 191">
              <controlPr defaultSize="0" autoFill="0" autoLine="0" autoPict="0">
                <anchor moveWithCells="1">
                  <from>
                    <xdr:col>3</xdr:col>
                    <xdr:colOff>166688</xdr:colOff>
                    <xdr:row>227</xdr:row>
                    <xdr:rowOff>14288</xdr:rowOff>
                  </from>
                  <to>
                    <xdr:col>3</xdr:col>
                    <xdr:colOff>442913</xdr:colOff>
                    <xdr:row>228</xdr:row>
                    <xdr:rowOff>0</xdr:rowOff>
                  </to>
                </anchor>
              </controlPr>
            </control>
          </mc:Choice>
        </mc:AlternateContent>
        <mc:AlternateContent xmlns:mc="http://schemas.openxmlformats.org/markup-compatibility/2006">
          <mc:Choice Requires="x14">
            <control shapeId="31936" r:id="rId80" name="Check Box 192">
              <controlPr defaultSize="0" autoFill="0" autoLine="0" autoPict="0">
                <anchor moveWithCells="1">
                  <from>
                    <xdr:col>3</xdr:col>
                    <xdr:colOff>166688</xdr:colOff>
                    <xdr:row>228</xdr:row>
                    <xdr:rowOff>14288</xdr:rowOff>
                  </from>
                  <to>
                    <xdr:col>3</xdr:col>
                    <xdr:colOff>442913</xdr:colOff>
                    <xdr:row>229</xdr:row>
                    <xdr:rowOff>0</xdr:rowOff>
                  </to>
                </anchor>
              </controlPr>
            </control>
          </mc:Choice>
        </mc:AlternateContent>
        <mc:AlternateContent xmlns:mc="http://schemas.openxmlformats.org/markup-compatibility/2006">
          <mc:Choice Requires="x14">
            <control shapeId="31937" r:id="rId81" name="Check Box 193">
              <controlPr defaultSize="0" autoFill="0" autoLine="0" autoPict="0">
                <anchor moveWithCells="1">
                  <from>
                    <xdr:col>3</xdr:col>
                    <xdr:colOff>166688</xdr:colOff>
                    <xdr:row>229</xdr:row>
                    <xdr:rowOff>14288</xdr:rowOff>
                  </from>
                  <to>
                    <xdr:col>3</xdr:col>
                    <xdr:colOff>442913</xdr:colOff>
                    <xdr:row>230</xdr:row>
                    <xdr:rowOff>0</xdr:rowOff>
                  </to>
                </anchor>
              </controlPr>
            </control>
          </mc:Choice>
        </mc:AlternateContent>
        <mc:AlternateContent xmlns:mc="http://schemas.openxmlformats.org/markup-compatibility/2006">
          <mc:Choice Requires="x14">
            <control shapeId="31938" r:id="rId82" name="Check Box 194">
              <controlPr defaultSize="0" autoFill="0" autoLine="0" autoPict="0">
                <anchor moveWithCells="1">
                  <from>
                    <xdr:col>3</xdr:col>
                    <xdr:colOff>166688</xdr:colOff>
                    <xdr:row>230</xdr:row>
                    <xdr:rowOff>14288</xdr:rowOff>
                  </from>
                  <to>
                    <xdr:col>3</xdr:col>
                    <xdr:colOff>442913</xdr:colOff>
                    <xdr:row>231</xdr:row>
                    <xdr:rowOff>0</xdr:rowOff>
                  </to>
                </anchor>
              </controlPr>
            </control>
          </mc:Choice>
        </mc:AlternateContent>
        <mc:AlternateContent xmlns:mc="http://schemas.openxmlformats.org/markup-compatibility/2006">
          <mc:Choice Requires="x14">
            <control shapeId="31939" r:id="rId83" name="Check Box 195">
              <controlPr defaultSize="0" autoFill="0" autoLine="0" autoPict="0">
                <anchor moveWithCells="1">
                  <from>
                    <xdr:col>3</xdr:col>
                    <xdr:colOff>166688</xdr:colOff>
                    <xdr:row>231</xdr:row>
                    <xdr:rowOff>14288</xdr:rowOff>
                  </from>
                  <to>
                    <xdr:col>3</xdr:col>
                    <xdr:colOff>457200</xdr:colOff>
                    <xdr:row>232</xdr:row>
                    <xdr:rowOff>0</xdr:rowOff>
                  </to>
                </anchor>
              </controlPr>
            </control>
          </mc:Choice>
        </mc:AlternateContent>
        <mc:AlternateContent xmlns:mc="http://schemas.openxmlformats.org/markup-compatibility/2006">
          <mc:Choice Requires="x14">
            <control shapeId="31942" r:id="rId84" name="Check Box 198">
              <controlPr defaultSize="0" autoFill="0" autoLine="0" autoPict="0">
                <anchor moveWithCells="1">
                  <from>
                    <xdr:col>3</xdr:col>
                    <xdr:colOff>166688</xdr:colOff>
                    <xdr:row>238</xdr:row>
                    <xdr:rowOff>14288</xdr:rowOff>
                  </from>
                  <to>
                    <xdr:col>3</xdr:col>
                    <xdr:colOff>442913</xdr:colOff>
                    <xdr:row>239</xdr:row>
                    <xdr:rowOff>0</xdr:rowOff>
                  </to>
                </anchor>
              </controlPr>
            </control>
          </mc:Choice>
        </mc:AlternateContent>
        <mc:AlternateContent xmlns:mc="http://schemas.openxmlformats.org/markup-compatibility/2006">
          <mc:Choice Requires="x14">
            <control shapeId="31943" r:id="rId85" name="Check Box 199">
              <controlPr defaultSize="0" autoFill="0" autoLine="0" autoPict="0">
                <anchor moveWithCells="1">
                  <from>
                    <xdr:col>3</xdr:col>
                    <xdr:colOff>166688</xdr:colOff>
                    <xdr:row>239</xdr:row>
                    <xdr:rowOff>14288</xdr:rowOff>
                  </from>
                  <to>
                    <xdr:col>3</xdr:col>
                    <xdr:colOff>442913</xdr:colOff>
                    <xdr:row>240</xdr:row>
                    <xdr:rowOff>0</xdr:rowOff>
                  </to>
                </anchor>
              </controlPr>
            </control>
          </mc:Choice>
        </mc:AlternateContent>
        <mc:AlternateContent xmlns:mc="http://schemas.openxmlformats.org/markup-compatibility/2006">
          <mc:Choice Requires="x14">
            <control shapeId="31944" r:id="rId86" name="Check Box 200">
              <controlPr defaultSize="0" autoFill="0" autoLine="0" autoPict="0">
                <anchor moveWithCells="1">
                  <from>
                    <xdr:col>3</xdr:col>
                    <xdr:colOff>166688</xdr:colOff>
                    <xdr:row>240</xdr:row>
                    <xdr:rowOff>14288</xdr:rowOff>
                  </from>
                  <to>
                    <xdr:col>3</xdr:col>
                    <xdr:colOff>442913</xdr:colOff>
                    <xdr:row>241</xdr:row>
                    <xdr:rowOff>0</xdr:rowOff>
                  </to>
                </anchor>
              </controlPr>
            </control>
          </mc:Choice>
        </mc:AlternateContent>
        <mc:AlternateContent xmlns:mc="http://schemas.openxmlformats.org/markup-compatibility/2006">
          <mc:Choice Requires="x14">
            <control shapeId="31945" r:id="rId87" name="Check Box 201">
              <controlPr defaultSize="0" autoFill="0" autoLine="0" autoPict="0">
                <anchor moveWithCells="1">
                  <from>
                    <xdr:col>3</xdr:col>
                    <xdr:colOff>166688</xdr:colOff>
                    <xdr:row>241</xdr:row>
                    <xdr:rowOff>14288</xdr:rowOff>
                  </from>
                  <to>
                    <xdr:col>3</xdr:col>
                    <xdr:colOff>442913</xdr:colOff>
                    <xdr:row>242</xdr:row>
                    <xdr:rowOff>0</xdr:rowOff>
                  </to>
                </anchor>
              </controlPr>
            </control>
          </mc:Choice>
        </mc:AlternateContent>
        <mc:AlternateContent xmlns:mc="http://schemas.openxmlformats.org/markup-compatibility/2006">
          <mc:Choice Requires="x14">
            <control shapeId="31946" r:id="rId88" name="Check Box 202">
              <controlPr defaultSize="0" autoFill="0" autoLine="0" autoPict="0">
                <anchor moveWithCells="1">
                  <from>
                    <xdr:col>3</xdr:col>
                    <xdr:colOff>166688</xdr:colOff>
                    <xdr:row>242</xdr:row>
                    <xdr:rowOff>14288</xdr:rowOff>
                  </from>
                  <to>
                    <xdr:col>3</xdr:col>
                    <xdr:colOff>442913</xdr:colOff>
                    <xdr:row>243</xdr:row>
                    <xdr:rowOff>0</xdr:rowOff>
                  </to>
                </anchor>
              </controlPr>
            </control>
          </mc:Choice>
        </mc:AlternateContent>
        <mc:AlternateContent xmlns:mc="http://schemas.openxmlformats.org/markup-compatibility/2006">
          <mc:Choice Requires="x14">
            <control shapeId="31947" r:id="rId89" name="Check Box 203">
              <controlPr defaultSize="0" autoFill="0" autoLine="0" autoPict="0">
                <anchor moveWithCells="1">
                  <from>
                    <xdr:col>3</xdr:col>
                    <xdr:colOff>166688</xdr:colOff>
                    <xdr:row>243</xdr:row>
                    <xdr:rowOff>14288</xdr:rowOff>
                  </from>
                  <to>
                    <xdr:col>3</xdr:col>
                    <xdr:colOff>442913</xdr:colOff>
                    <xdr:row>244</xdr:row>
                    <xdr:rowOff>0</xdr:rowOff>
                  </to>
                </anchor>
              </controlPr>
            </control>
          </mc:Choice>
        </mc:AlternateContent>
        <mc:AlternateContent xmlns:mc="http://schemas.openxmlformats.org/markup-compatibility/2006">
          <mc:Choice Requires="x14">
            <control shapeId="31948" r:id="rId90" name="Check Box 204">
              <controlPr defaultSize="0" autoFill="0" autoLine="0" autoPict="0">
                <anchor moveWithCells="1">
                  <from>
                    <xdr:col>3</xdr:col>
                    <xdr:colOff>166688</xdr:colOff>
                    <xdr:row>244</xdr:row>
                    <xdr:rowOff>14288</xdr:rowOff>
                  </from>
                  <to>
                    <xdr:col>3</xdr:col>
                    <xdr:colOff>442913</xdr:colOff>
                    <xdr:row>245</xdr:row>
                    <xdr:rowOff>0</xdr:rowOff>
                  </to>
                </anchor>
              </controlPr>
            </control>
          </mc:Choice>
        </mc:AlternateContent>
        <mc:AlternateContent xmlns:mc="http://schemas.openxmlformats.org/markup-compatibility/2006">
          <mc:Choice Requires="x14">
            <control shapeId="31949" r:id="rId91" name="Check Box 205">
              <controlPr defaultSize="0" autoFill="0" autoLine="0" autoPict="0">
                <anchor moveWithCells="1">
                  <from>
                    <xdr:col>3</xdr:col>
                    <xdr:colOff>166688</xdr:colOff>
                    <xdr:row>245</xdr:row>
                    <xdr:rowOff>14288</xdr:rowOff>
                  </from>
                  <to>
                    <xdr:col>3</xdr:col>
                    <xdr:colOff>442913</xdr:colOff>
                    <xdr:row>246</xdr:row>
                    <xdr:rowOff>0</xdr:rowOff>
                  </to>
                </anchor>
              </controlPr>
            </control>
          </mc:Choice>
        </mc:AlternateContent>
        <mc:AlternateContent xmlns:mc="http://schemas.openxmlformats.org/markup-compatibility/2006">
          <mc:Choice Requires="x14">
            <control shapeId="31950" r:id="rId92" name="Check Box 206">
              <controlPr defaultSize="0" autoFill="0" autoLine="0" autoPict="0">
                <anchor moveWithCells="1">
                  <from>
                    <xdr:col>3</xdr:col>
                    <xdr:colOff>166688</xdr:colOff>
                    <xdr:row>246</xdr:row>
                    <xdr:rowOff>14288</xdr:rowOff>
                  </from>
                  <to>
                    <xdr:col>3</xdr:col>
                    <xdr:colOff>442913</xdr:colOff>
                    <xdr:row>247</xdr:row>
                    <xdr:rowOff>0</xdr:rowOff>
                  </to>
                </anchor>
              </controlPr>
            </control>
          </mc:Choice>
        </mc:AlternateContent>
        <mc:AlternateContent xmlns:mc="http://schemas.openxmlformats.org/markup-compatibility/2006">
          <mc:Choice Requires="x14">
            <control shapeId="31955" r:id="rId93" name="Check Box 211">
              <controlPr defaultSize="0" autoFill="0" autoLine="0" autoPict="0">
                <anchor moveWithCells="1">
                  <from>
                    <xdr:col>3</xdr:col>
                    <xdr:colOff>166688</xdr:colOff>
                    <xdr:row>275</xdr:row>
                    <xdr:rowOff>14288</xdr:rowOff>
                  </from>
                  <to>
                    <xdr:col>3</xdr:col>
                    <xdr:colOff>442913</xdr:colOff>
                    <xdr:row>276</xdr:row>
                    <xdr:rowOff>76200</xdr:rowOff>
                  </to>
                </anchor>
              </controlPr>
            </control>
          </mc:Choice>
        </mc:AlternateContent>
        <mc:AlternateContent xmlns:mc="http://schemas.openxmlformats.org/markup-compatibility/2006">
          <mc:Choice Requires="x14">
            <control shapeId="32002" r:id="rId94" name="Check Box 258">
              <controlPr defaultSize="0" autoFill="0" autoLine="0" autoPict="0">
                <anchor moveWithCells="1">
                  <from>
                    <xdr:col>3</xdr:col>
                    <xdr:colOff>166688</xdr:colOff>
                    <xdr:row>368</xdr:row>
                    <xdr:rowOff>0</xdr:rowOff>
                  </from>
                  <to>
                    <xdr:col>3</xdr:col>
                    <xdr:colOff>442913</xdr:colOff>
                    <xdr:row>368</xdr:row>
                    <xdr:rowOff>381000</xdr:rowOff>
                  </to>
                </anchor>
              </controlPr>
            </control>
          </mc:Choice>
        </mc:AlternateContent>
        <mc:AlternateContent xmlns:mc="http://schemas.openxmlformats.org/markup-compatibility/2006">
          <mc:Choice Requires="x14">
            <control shapeId="32020" r:id="rId95" name="Check Box 276">
              <controlPr defaultSize="0" autoFill="0" autoLine="0" autoPict="0">
                <anchor moveWithCells="1">
                  <from>
                    <xdr:col>3</xdr:col>
                    <xdr:colOff>166688</xdr:colOff>
                    <xdr:row>381</xdr:row>
                    <xdr:rowOff>14288</xdr:rowOff>
                  </from>
                  <to>
                    <xdr:col>3</xdr:col>
                    <xdr:colOff>442913</xdr:colOff>
                    <xdr:row>382</xdr:row>
                    <xdr:rowOff>0</xdr:rowOff>
                  </to>
                </anchor>
              </controlPr>
            </control>
          </mc:Choice>
        </mc:AlternateContent>
        <mc:AlternateContent xmlns:mc="http://schemas.openxmlformats.org/markup-compatibility/2006">
          <mc:Choice Requires="x14">
            <control shapeId="32032" r:id="rId96" name="Check Box 288">
              <controlPr defaultSize="0" autoFill="0" autoLine="0" autoPict="0">
                <anchor moveWithCells="1">
                  <from>
                    <xdr:col>3</xdr:col>
                    <xdr:colOff>166688</xdr:colOff>
                    <xdr:row>262</xdr:row>
                    <xdr:rowOff>14288</xdr:rowOff>
                  </from>
                  <to>
                    <xdr:col>3</xdr:col>
                    <xdr:colOff>442913</xdr:colOff>
                    <xdr:row>263</xdr:row>
                    <xdr:rowOff>76200</xdr:rowOff>
                  </to>
                </anchor>
              </controlPr>
            </control>
          </mc:Choice>
        </mc:AlternateContent>
        <mc:AlternateContent xmlns:mc="http://schemas.openxmlformats.org/markup-compatibility/2006">
          <mc:Choice Requires="x14">
            <control shapeId="32113" r:id="rId97" name="Check Box 369">
              <controlPr defaultSize="0" autoFill="0" autoLine="0" autoPict="0">
                <anchor moveWithCells="1">
                  <from>
                    <xdr:col>3</xdr:col>
                    <xdr:colOff>166688</xdr:colOff>
                    <xdr:row>332</xdr:row>
                    <xdr:rowOff>14288</xdr:rowOff>
                  </from>
                  <to>
                    <xdr:col>3</xdr:col>
                    <xdr:colOff>442913</xdr:colOff>
                    <xdr:row>333</xdr:row>
                    <xdr:rowOff>0</xdr:rowOff>
                  </to>
                </anchor>
              </controlPr>
            </control>
          </mc:Choice>
        </mc:AlternateContent>
        <mc:AlternateContent xmlns:mc="http://schemas.openxmlformats.org/markup-compatibility/2006">
          <mc:Choice Requires="x14">
            <control shapeId="32135" r:id="rId98" name="Check Box 391">
              <controlPr defaultSize="0" autoFill="0" autoLine="0" autoPict="0">
                <anchor moveWithCells="1">
                  <from>
                    <xdr:col>3</xdr:col>
                    <xdr:colOff>166688</xdr:colOff>
                    <xdr:row>287</xdr:row>
                    <xdr:rowOff>342900</xdr:rowOff>
                  </from>
                  <to>
                    <xdr:col>3</xdr:col>
                    <xdr:colOff>442913</xdr:colOff>
                    <xdr:row>289</xdr:row>
                    <xdr:rowOff>23813</xdr:rowOff>
                  </to>
                </anchor>
              </controlPr>
            </control>
          </mc:Choice>
        </mc:AlternateContent>
        <mc:AlternateContent xmlns:mc="http://schemas.openxmlformats.org/markup-compatibility/2006">
          <mc:Choice Requires="x14">
            <control shapeId="32146" r:id="rId99" name="Check Box 402">
              <controlPr defaultSize="0" autoFill="0" autoLine="0" autoPict="0">
                <anchor moveWithCells="1">
                  <from>
                    <xdr:col>3</xdr:col>
                    <xdr:colOff>166688</xdr:colOff>
                    <xdr:row>298</xdr:row>
                    <xdr:rowOff>381000</xdr:rowOff>
                  </from>
                  <to>
                    <xdr:col>3</xdr:col>
                    <xdr:colOff>442913</xdr:colOff>
                    <xdr:row>300</xdr:row>
                    <xdr:rowOff>52388</xdr:rowOff>
                  </to>
                </anchor>
              </controlPr>
            </control>
          </mc:Choice>
        </mc:AlternateContent>
        <mc:AlternateContent xmlns:mc="http://schemas.openxmlformats.org/markup-compatibility/2006">
          <mc:Choice Requires="x14">
            <control shapeId="32167" r:id="rId100" name="Check Box 423">
              <controlPr defaultSize="0" autoFill="0" autoLine="0" autoPict="0">
                <anchor moveWithCells="1">
                  <from>
                    <xdr:col>3</xdr:col>
                    <xdr:colOff>166688</xdr:colOff>
                    <xdr:row>309</xdr:row>
                    <xdr:rowOff>381000</xdr:rowOff>
                  </from>
                  <to>
                    <xdr:col>3</xdr:col>
                    <xdr:colOff>442913</xdr:colOff>
                    <xdr:row>311</xdr:row>
                    <xdr:rowOff>52388</xdr:rowOff>
                  </to>
                </anchor>
              </controlPr>
            </control>
          </mc:Choice>
        </mc:AlternateContent>
        <mc:AlternateContent xmlns:mc="http://schemas.openxmlformats.org/markup-compatibility/2006">
          <mc:Choice Requires="x14">
            <control shapeId="32187" r:id="rId101" name="Check Box 443">
              <controlPr defaultSize="0" autoFill="0" autoLine="0" autoPict="0">
                <anchor moveWithCells="1">
                  <from>
                    <xdr:col>3</xdr:col>
                    <xdr:colOff>166688</xdr:colOff>
                    <xdr:row>321</xdr:row>
                    <xdr:rowOff>14288</xdr:rowOff>
                  </from>
                  <to>
                    <xdr:col>3</xdr:col>
                    <xdr:colOff>442913</xdr:colOff>
                    <xdr:row>322</xdr:row>
                    <xdr:rowOff>90488</xdr:rowOff>
                  </to>
                </anchor>
              </controlPr>
            </control>
          </mc:Choice>
        </mc:AlternateContent>
        <mc:AlternateContent xmlns:mc="http://schemas.openxmlformats.org/markup-compatibility/2006">
          <mc:Choice Requires="x14">
            <control shapeId="32207" r:id="rId102" name="Check Box 463">
              <controlPr defaultSize="0" autoFill="0" autoLine="0" autoPict="0">
                <anchor moveWithCells="1">
                  <from>
                    <xdr:col>3</xdr:col>
                    <xdr:colOff>166688</xdr:colOff>
                    <xdr:row>343</xdr:row>
                    <xdr:rowOff>0</xdr:rowOff>
                  </from>
                  <to>
                    <xdr:col>3</xdr:col>
                    <xdr:colOff>442913</xdr:colOff>
                    <xdr:row>343</xdr:row>
                    <xdr:rowOff>381000</xdr:rowOff>
                  </to>
                </anchor>
              </controlPr>
            </control>
          </mc:Choice>
        </mc:AlternateContent>
        <mc:AlternateContent xmlns:mc="http://schemas.openxmlformats.org/markup-compatibility/2006">
          <mc:Choice Requires="x14">
            <control shapeId="32213" r:id="rId103" name="Check Box 469">
              <controlPr defaultSize="0" autoFill="0" autoLine="0" autoPict="0">
                <anchor moveWithCells="1">
                  <from>
                    <xdr:col>3</xdr:col>
                    <xdr:colOff>166688</xdr:colOff>
                    <xdr:row>349</xdr:row>
                    <xdr:rowOff>0</xdr:rowOff>
                  </from>
                  <to>
                    <xdr:col>3</xdr:col>
                    <xdr:colOff>442913</xdr:colOff>
                    <xdr:row>349</xdr:row>
                    <xdr:rowOff>381000</xdr:rowOff>
                  </to>
                </anchor>
              </controlPr>
            </control>
          </mc:Choice>
        </mc:AlternateContent>
        <mc:AlternateContent xmlns:mc="http://schemas.openxmlformats.org/markup-compatibility/2006">
          <mc:Choice Requires="x14">
            <control shapeId="32240" r:id="rId104" name="Check Box 496">
              <controlPr defaultSize="0" autoFill="0" autoLine="0" autoPict="0">
                <anchor moveWithCells="1">
                  <from>
                    <xdr:col>3</xdr:col>
                    <xdr:colOff>166688</xdr:colOff>
                    <xdr:row>361</xdr:row>
                    <xdr:rowOff>0</xdr:rowOff>
                  </from>
                  <to>
                    <xdr:col>3</xdr:col>
                    <xdr:colOff>442913</xdr:colOff>
                    <xdr:row>361</xdr:row>
                    <xdr:rowOff>381000</xdr:rowOff>
                  </to>
                </anchor>
              </controlPr>
            </control>
          </mc:Choice>
        </mc:AlternateContent>
        <mc:AlternateContent xmlns:mc="http://schemas.openxmlformats.org/markup-compatibility/2006">
          <mc:Choice Requires="x14">
            <control shapeId="32373" r:id="rId105" name="Check Box 629">
              <controlPr defaultSize="0" autoFill="0" autoLine="0" autoPict="0">
                <anchor moveWithCells="1">
                  <from>
                    <xdr:col>3</xdr:col>
                    <xdr:colOff>166688</xdr:colOff>
                    <xdr:row>232</xdr:row>
                    <xdr:rowOff>14288</xdr:rowOff>
                  </from>
                  <to>
                    <xdr:col>3</xdr:col>
                    <xdr:colOff>442913</xdr:colOff>
                    <xdr:row>233</xdr:row>
                    <xdr:rowOff>0</xdr:rowOff>
                  </to>
                </anchor>
              </controlPr>
            </control>
          </mc:Choice>
        </mc:AlternateContent>
        <mc:AlternateContent xmlns:mc="http://schemas.openxmlformats.org/markup-compatibility/2006">
          <mc:Choice Requires="x14">
            <control shapeId="32374" r:id="rId106" name="Check Box 630">
              <controlPr defaultSize="0" autoFill="0" autoLine="0" autoPict="0">
                <anchor moveWithCells="1">
                  <from>
                    <xdr:col>3</xdr:col>
                    <xdr:colOff>166688</xdr:colOff>
                    <xdr:row>233</xdr:row>
                    <xdr:rowOff>14288</xdr:rowOff>
                  </from>
                  <to>
                    <xdr:col>3</xdr:col>
                    <xdr:colOff>442913</xdr:colOff>
                    <xdr:row>234</xdr:row>
                    <xdr:rowOff>0</xdr:rowOff>
                  </to>
                </anchor>
              </controlPr>
            </control>
          </mc:Choice>
        </mc:AlternateContent>
        <mc:AlternateContent xmlns:mc="http://schemas.openxmlformats.org/markup-compatibility/2006">
          <mc:Choice Requires="x14">
            <control shapeId="32385" r:id="rId107" name="Check Box 641">
              <controlPr defaultSize="0" autoFill="0" autoLine="0" autoPict="0">
                <anchor moveWithCells="1">
                  <from>
                    <xdr:col>3</xdr:col>
                    <xdr:colOff>166688</xdr:colOff>
                    <xdr:row>250</xdr:row>
                    <xdr:rowOff>14288</xdr:rowOff>
                  </from>
                  <to>
                    <xdr:col>3</xdr:col>
                    <xdr:colOff>442913</xdr:colOff>
                    <xdr:row>251</xdr:row>
                    <xdr:rowOff>0</xdr:rowOff>
                  </to>
                </anchor>
              </controlPr>
            </control>
          </mc:Choice>
        </mc:AlternateContent>
        <mc:AlternateContent xmlns:mc="http://schemas.openxmlformats.org/markup-compatibility/2006">
          <mc:Choice Requires="x14">
            <control shapeId="32386" r:id="rId108" name="Check Box 642">
              <controlPr defaultSize="0" autoFill="0" autoLine="0" autoPict="0">
                <anchor moveWithCells="1">
                  <from>
                    <xdr:col>3</xdr:col>
                    <xdr:colOff>166688</xdr:colOff>
                    <xdr:row>251</xdr:row>
                    <xdr:rowOff>14288</xdr:rowOff>
                  </from>
                  <to>
                    <xdr:col>3</xdr:col>
                    <xdr:colOff>442913</xdr:colOff>
                    <xdr:row>252</xdr:row>
                    <xdr:rowOff>0</xdr:rowOff>
                  </to>
                </anchor>
              </controlPr>
            </control>
          </mc:Choice>
        </mc:AlternateContent>
        <mc:AlternateContent xmlns:mc="http://schemas.openxmlformats.org/markup-compatibility/2006">
          <mc:Choice Requires="x14">
            <control shapeId="32387" r:id="rId109" name="Check Box 643">
              <controlPr defaultSize="0" autoFill="0" autoLine="0" autoPict="0">
                <anchor moveWithCells="1">
                  <from>
                    <xdr:col>3</xdr:col>
                    <xdr:colOff>166688</xdr:colOff>
                    <xdr:row>252</xdr:row>
                    <xdr:rowOff>14288</xdr:rowOff>
                  </from>
                  <to>
                    <xdr:col>3</xdr:col>
                    <xdr:colOff>442913</xdr:colOff>
                    <xdr:row>253</xdr:row>
                    <xdr:rowOff>0</xdr:rowOff>
                  </to>
                </anchor>
              </controlPr>
            </control>
          </mc:Choice>
        </mc:AlternateContent>
        <mc:AlternateContent xmlns:mc="http://schemas.openxmlformats.org/markup-compatibility/2006">
          <mc:Choice Requires="x14">
            <control shapeId="32388" r:id="rId110" name="Check Box 644">
              <controlPr defaultSize="0" autoFill="0" autoLine="0" autoPict="0">
                <anchor moveWithCells="1">
                  <from>
                    <xdr:col>3</xdr:col>
                    <xdr:colOff>166688</xdr:colOff>
                    <xdr:row>253</xdr:row>
                    <xdr:rowOff>14288</xdr:rowOff>
                  </from>
                  <to>
                    <xdr:col>3</xdr:col>
                    <xdr:colOff>442913</xdr:colOff>
                    <xdr:row>254</xdr:row>
                    <xdr:rowOff>0</xdr:rowOff>
                  </to>
                </anchor>
              </controlPr>
            </control>
          </mc:Choice>
        </mc:AlternateContent>
        <mc:AlternateContent xmlns:mc="http://schemas.openxmlformats.org/markup-compatibility/2006">
          <mc:Choice Requires="x14">
            <control shapeId="32389" r:id="rId111" name="Check Box 645">
              <controlPr defaultSize="0" autoFill="0" autoLine="0" autoPict="0">
                <anchor moveWithCells="1">
                  <from>
                    <xdr:col>3</xdr:col>
                    <xdr:colOff>166688</xdr:colOff>
                    <xdr:row>254</xdr:row>
                    <xdr:rowOff>14288</xdr:rowOff>
                  </from>
                  <to>
                    <xdr:col>3</xdr:col>
                    <xdr:colOff>442913</xdr:colOff>
                    <xdr:row>255</xdr:row>
                    <xdr:rowOff>0</xdr:rowOff>
                  </to>
                </anchor>
              </controlPr>
            </control>
          </mc:Choice>
        </mc:AlternateContent>
        <mc:AlternateContent xmlns:mc="http://schemas.openxmlformats.org/markup-compatibility/2006">
          <mc:Choice Requires="x14">
            <control shapeId="32390" r:id="rId112" name="Check Box 646">
              <controlPr defaultSize="0" autoFill="0" autoLine="0" autoPict="0">
                <anchor moveWithCells="1">
                  <from>
                    <xdr:col>3</xdr:col>
                    <xdr:colOff>166688</xdr:colOff>
                    <xdr:row>255</xdr:row>
                    <xdr:rowOff>14288</xdr:rowOff>
                  </from>
                  <to>
                    <xdr:col>3</xdr:col>
                    <xdr:colOff>442913</xdr:colOff>
                    <xdr:row>256</xdr:row>
                    <xdr:rowOff>0</xdr:rowOff>
                  </to>
                </anchor>
              </controlPr>
            </control>
          </mc:Choice>
        </mc:AlternateContent>
        <mc:AlternateContent xmlns:mc="http://schemas.openxmlformats.org/markup-compatibility/2006">
          <mc:Choice Requires="x14">
            <control shapeId="32391" r:id="rId113" name="Check Box 647">
              <controlPr defaultSize="0" autoFill="0" autoLine="0" autoPict="0">
                <anchor moveWithCells="1">
                  <from>
                    <xdr:col>3</xdr:col>
                    <xdr:colOff>166688</xdr:colOff>
                    <xdr:row>256</xdr:row>
                    <xdr:rowOff>14288</xdr:rowOff>
                  </from>
                  <to>
                    <xdr:col>3</xdr:col>
                    <xdr:colOff>442913</xdr:colOff>
                    <xdr:row>257</xdr:row>
                    <xdr:rowOff>0</xdr:rowOff>
                  </to>
                </anchor>
              </controlPr>
            </control>
          </mc:Choice>
        </mc:AlternateContent>
        <mc:AlternateContent xmlns:mc="http://schemas.openxmlformats.org/markup-compatibility/2006">
          <mc:Choice Requires="x14">
            <control shapeId="32392" r:id="rId114" name="Check Box 648">
              <controlPr defaultSize="0" autoFill="0" autoLine="0" autoPict="0">
                <anchor moveWithCells="1">
                  <from>
                    <xdr:col>3</xdr:col>
                    <xdr:colOff>166688</xdr:colOff>
                    <xdr:row>257</xdr:row>
                    <xdr:rowOff>14288</xdr:rowOff>
                  </from>
                  <to>
                    <xdr:col>3</xdr:col>
                    <xdr:colOff>442913</xdr:colOff>
                    <xdr:row>258</xdr:row>
                    <xdr:rowOff>0</xdr:rowOff>
                  </to>
                </anchor>
              </controlPr>
            </control>
          </mc:Choice>
        </mc:AlternateContent>
        <mc:AlternateContent xmlns:mc="http://schemas.openxmlformats.org/markup-compatibility/2006">
          <mc:Choice Requires="x14">
            <control shapeId="32393" r:id="rId115" name="Check Box 649">
              <controlPr defaultSize="0" autoFill="0" autoLine="0" autoPict="0">
                <anchor moveWithCells="1">
                  <from>
                    <xdr:col>3</xdr:col>
                    <xdr:colOff>166688</xdr:colOff>
                    <xdr:row>258</xdr:row>
                    <xdr:rowOff>14288</xdr:rowOff>
                  </from>
                  <to>
                    <xdr:col>3</xdr:col>
                    <xdr:colOff>442913</xdr:colOff>
                    <xdr:row>259</xdr:row>
                    <xdr:rowOff>0</xdr:rowOff>
                  </to>
                </anchor>
              </controlPr>
            </control>
          </mc:Choice>
        </mc:AlternateContent>
        <mc:AlternateContent xmlns:mc="http://schemas.openxmlformats.org/markup-compatibility/2006">
          <mc:Choice Requires="x14">
            <control shapeId="32394" r:id="rId116" name="Check Box 650">
              <controlPr defaultSize="0" autoFill="0" autoLine="0" autoPict="0">
                <anchor moveWithCells="1">
                  <from>
                    <xdr:col>3</xdr:col>
                    <xdr:colOff>166688</xdr:colOff>
                    <xdr:row>259</xdr:row>
                    <xdr:rowOff>14288</xdr:rowOff>
                  </from>
                  <to>
                    <xdr:col>3</xdr:col>
                    <xdr:colOff>442913</xdr:colOff>
                    <xdr:row>260</xdr:row>
                    <xdr:rowOff>0</xdr:rowOff>
                  </to>
                </anchor>
              </controlPr>
            </control>
          </mc:Choice>
        </mc:AlternateContent>
        <mc:AlternateContent xmlns:mc="http://schemas.openxmlformats.org/markup-compatibility/2006">
          <mc:Choice Requires="x14">
            <control shapeId="32405" r:id="rId117" name="Check Box 661">
              <controlPr defaultSize="0" autoFill="0" autoLine="0" autoPict="0">
                <anchor moveWithCells="1">
                  <from>
                    <xdr:col>3</xdr:col>
                    <xdr:colOff>166688</xdr:colOff>
                    <xdr:row>263</xdr:row>
                    <xdr:rowOff>14288</xdr:rowOff>
                  </from>
                  <to>
                    <xdr:col>3</xdr:col>
                    <xdr:colOff>442913</xdr:colOff>
                    <xdr:row>264</xdr:row>
                    <xdr:rowOff>61913</xdr:rowOff>
                  </to>
                </anchor>
              </controlPr>
            </control>
          </mc:Choice>
        </mc:AlternateContent>
        <mc:AlternateContent xmlns:mc="http://schemas.openxmlformats.org/markup-compatibility/2006">
          <mc:Choice Requires="x14">
            <control shapeId="32406" r:id="rId118" name="Check Box 662">
              <controlPr defaultSize="0" autoFill="0" autoLine="0" autoPict="0">
                <anchor moveWithCells="1">
                  <from>
                    <xdr:col>3</xdr:col>
                    <xdr:colOff>166688</xdr:colOff>
                    <xdr:row>264</xdr:row>
                    <xdr:rowOff>14288</xdr:rowOff>
                  </from>
                  <to>
                    <xdr:col>3</xdr:col>
                    <xdr:colOff>442913</xdr:colOff>
                    <xdr:row>265</xdr:row>
                    <xdr:rowOff>61913</xdr:rowOff>
                  </to>
                </anchor>
              </controlPr>
            </control>
          </mc:Choice>
        </mc:AlternateContent>
        <mc:AlternateContent xmlns:mc="http://schemas.openxmlformats.org/markup-compatibility/2006">
          <mc:Choice Requires="x14">
            <control shapeId="32407" r:id="rId119" name="Check Box 663">
              <controlPr defaultSize="0" autoFill="0" autoLine="0" autoPict="0">
                <anchor moveWithCells="1">
                  <from>
                    <xdr:col>3</xdr:col>
                    <xdr:colOff>166688</xdr:colOff>
                    <xdr:row>265</xdr:row>
                    <xdr:rowOff>14288</xdr:rowOff>
                  </from>
                  <to>
                    <xdr:col>3</xdr:col>
                    <xdr:colOff>442913</xdr:colOff>
                    <xdr:row>266</xdr:row>
                    <xdr:rowOff>61913</xdr:rowOff>
                  </to>
                </anchor>
              </controlPr>
            </control>
          </mc:Choice>
        </mc:AlternateContent>
        <mc:AlternateContent xmlns:mc="http://schemas.openxmlformats.org/markup-compatibility/2006">
          <mc:Choice Requires="x14">
            <control shapeId="32408" r:id="rId120" name="Check Box 664">
              <controlPr defaultSize="0" autoFill="0" autoLine="0" autoPict="0">
                <anchor moveWithCells="1">
                  <from>
                    <xdr:col>3</xdr:col>
                    <xdr:colOff>166688</xdr:colOff>
                    <xdr:row>266</xdr:row>
                    <xdr:rowOff>14288</xdr:rowOff>
                  </from>
                  <to>
                    <xdr:col>3</xdr:col>
                    <xdr:colOff>442913</xdr:colOff>
                    <xdr:row>267</xdr:row>
                    <xdr:rowOff>61913</xdr:rowOff>
                  </to>
                </anchor>
              </controlPr>
            </control>
          </mc:Choice>
        </mc:AlternateContent>
        <mc:AlternateContent xmlns:mc="http://schemas.openxmlformats.org/markup-compatibility/2006">
          <mc:Choice Requires="x14">
            <control shapeId="32409" r:id="rId121" name="Check Box 665">
              <controlPr defaultSize="0" autoFill="0" autoLine="0" autoPict="0">
                <anchor moveWithCells="1">
                  <from>
                    <xdr:col>3</xdr:col>
                    <xdr:colOff>166688</xdr:colOff>
                    <xdr:row>267</xdr:row>
                    <xdr:rowOff>14288</xdr:rowOff>
                  </from>
                  <to>
                    <xdr:col>3</xdr:col>
                    <xdr:colOff>442913</xdr:colOff>
                    <xdr:row>268</xdr:row>
                    <xdr:rowOff>61913</xdr:rowOff>
                  </to>
                </anchor>
              </controlPr>
            </control>
          </mc:Choice>
        </mc:AlternateContent>
        <mc:AlternateContent xmlns:mc="http://schemas.openxmlformats.org/markup-compatibility/2006">
          <mc:Choice Requires="x14">
            <control shapeId="32410" r:id="rId122" name="Check Box 666">
              <controlPr defaultSize="0" autoFill="0" autoLine="0" autoPict="0">
                <anchor moveWithCells="1">
                  <from>
                    <xdr:col>3</xdr:col>
                    <xdr:colOff>166688</xdr:colOff>
                    <xdr:row>268</xdr:row>
                    <xdr:rowOff>14288</xdr:rowOff>
                  </from>
                  <to>
                    <xdr:col>3</xdr:col>
                    <xdr:colOff>442913</xdr:colOff>
                    <xdr:row>269</xdr:row>
                    <xdr:rowOff>61913</xdr:rowOff>
                  </to>
                </anchor>
              </controlPr>
            </control>
          </mc:Choice>
        </mc:AlternateContent>
        <mc:AlternateContent xmlns:mc="http://schemas.openxmlformats.org/markup-compatibility/2006">
          <mc:Choice Requires="x14">
            <control shapeId="32411" r:id="rId123" name="Check Box 667">
              <controlPr defaultSize="0" autoFill="0" autoLine="0" autoPict="0">
                <anchor moveWithCells="1">
                  <from>
                    <xdr:col>3</xdr:col>
                    <xdr:colOff>166688</xdr:colOff>
                    <xdr:row>269</xdr:row>
                    <xdr:rowOff>14288</xdr:rowOff>
                  </from>
                  <to>
                    <xdr:col>3</xdr:col>
                    <xdr:colOff>442913</xdr:colOff>
                    <xdr:row>270</xdr:row>
                    <xdr:rowOff>61913</xdr:rowOff>
                  </to>
                </anchor>
              </controlPr>
            </control>
          </mc:Choice>
        </mc:AlternateContent>
        <mc:AlternateContent xmlns:mc="http://schemas.openxmlformats.org/markup-compatibility/2006">
          <mc:Choice Requires="x14">
            <control shapeId="32412" r:id="rId124" name="Check Box 668">
              <controlPr defaultSize="0" autoFill="0" autoLine="0" autoPict="0">
                <anchor moveWithCells="1">
                  <from>
                    <xdr:col>3</xdr:col>
                    <xdr:colOff>166688</xdr:colOff>
                    <xdr:row>270</xdr:row>
                    <xdr:rowOff>14288</xdr:rowOff>
                  </from>
                  <to>
                    <xdr:col>3</xdr:col>
                    <xdr:colOff>442913</xdr:colOff>
                    <xdr:row>271</xdr:row>
                    <xdr:rowOff>61913</xdr:rowOff>
                  </to>
                </anchor>
              </controlPr>
            </control>
          </mc:Choice>
        </mc:AlternateContent>
        <mc:AlternateContent xmlns:mc="http://schemas.openxmlformats.org/markup-compatibility/2006">
          <mc:Choice Requires="x14">
            <control shapeId="32413" r:id="rId125" name="Check Box 669">
              <controlPr defaultSize="0" autoFill="0" autoLine="0" autoPict="0">
                <anchor moveWithCells="1">
                  <from>
                    <xdr:col>3</xdr:col>
                    <xdr:colOff>166688</xdr:colOff>
                    <xdr:row>271</xdr:row>
                    <xdr:rowOff>14288</xdr:rowOff>
                  </from>
                  <to>
                    <xdr:col>3</xdr:col>
                    <xdr:colOff>442913</xdr:colOff>
                    <xdr:row>272</xdr:row>
                    <xdr:rowOff>61913</xdr:rowOff>
                  </to>
                </anchor>
              </controlPr>
            </control>
          </mc:Choice>
        </mc:AlternateContent>
        <mc:AlternateContent xmlns:mc="http://schemas.openxmlformats.org/markup-compatibility/2006">
          <mc:Choice Requires="x14">
            <control shapeId="32414" r:id="rId126" name="Check Box 670">
              <controlPr defaultSize="0" autoFill="0" autoLine="0" autoPict="0">
                <anchor moveWithCells="1">
                  <from>
                    <xdr:col>3</xdr:col>
                    <xdr:colOff>166688</xdr:colOff>
                    <xdr:row>272</xdr:row>
                    <xdr:rowOff>14288</xdr:rowOff>
                  </from>
                  <to>
                    <xdr:col>3</xdr:col>
                    <xdr:colOff>442913</xdr:colOff>
                    <xdr:row>273</xdr:row>
                    <xdr:rowOff>61913</xdr:rowOff>
                  </to>
                </anchor>
              </controlPr>
            </control>
          </mc:Choice>
        </mc:AlternateContent>
        <mc:AlternateContent xmlns:mc="http://schemas.openxmlformats.org/markup-compatibility/2006">
          <mc:Choice Requires="x14">
            <control shapeId="32425" r:id="rId127" name="Check Box 681">
              <controlPr defaultSize="0" autoFill="0" autoLine="0" autoPict="0">
                <anchor moveWithCells="1">
                  <from>
                    <xdr:col>3</xdr:col>
                    <xdr:colOff>166688</xdr:colOff>
                    <xdr:row>276</xdr:row>
                    <xdr:rowOff>14288</xdr:rowOff>
                  </from>
                  <to>
                    <xdr:col>3</xdr:col>
                    <xdr:colOff>442913</xdr:colOff>
                    <xdr:row>277</xdr:row>
                    <xdr:rowOff>61913</xdr:rowOff>
                  </to>
                </anchor>
              </controlPr>
            </control>
          </mc:Choice>
        </mc:AlternateContent>
        <mc:AlternateContent xmlns:mc="http://schemas.openxmlformats.org/markup-compatibility/2006">
          <mc:Choice Requires="x14">
            <control shapeId="32426" r:id="rId128" name="Check Box 682">
              <controlPr defaultSize="0" autoFill="0" autoLine="0" autoPict="0">
                <anchor moveWithCells="1">
                  <from>
                    <xdr:col>3</xdr:col>
                    <xdr:colOff>166688</xdr:colOff>
                    <xdr:row>277</xdr:row>
                    <xdr:rowOff>14288</xdr:rowOff>
                  </from>
                  <to>
                    <xdr:col>3</xdr:col>
                    <xdr:colOff>442913</xdr:colOff>
                    <xdr:row>278</xdr:row>
                    <xdr:rowOff>61913</xdr:rowOff>
                  </to>
                </anchor>
              </controlPr>
            </control>
          </mc:Choice>
        </mc:AlternateContent>
        <mc:AlternateContent xmlns:mc="http://schemas.openxmlformats.org/markup-compatibility/2006">
          <mc:Choice Requires="x14">
            <control shapeId="32427" r:id="rId129" name="Check Box 683">
              <controlPr defaultSize="0" autoFill="0" autoLine="0" autoPict="0">
                <anchor moveWithCells="1">
                  <from>
                    <xdr:col>3</xdr:col>
                    <xdr:colOff>166688</xdr:colOff>
                    <xdr:row>278</xdr:row>
                    <xdr:rowOff>14288</xdr:rowOff>
                  </from>
                  <to>
                    <xdr:col>3</xdr:col>
                    <xdr:colOff>442913</xdr:colOff>
                    <xdr:row>279</xdr:row>
                    <xdr:rowOff>61913</xdr:rowOff>
                  </to>
                </anchor>
              </controlPr>
            </control>
          </mc:Choice>
        </mc:AlternateContent>
        <mc:AlternateContent xmlns:mc="http://schemas.openxmlformats.org/markup-compatibility/2006">
          <mc:Choice Requires="x14">
            <control shapeId="32428" r:id="rId130" name="Check Box 684">
              <controlPr defaultSize="0" autoFill="0" autoLine="0" autoPict="0">
                <anchor moveWithCells="1">
                  <from>
                    <xdr:col>3</xdr:col>
                    <xdr:colOff>166688</xdr:colOff>
                    <xdr:row>279</xdr:row>
                    <xdr:rowOff>14288</xdr:rowOff>
                  </from>
                  <to>
                    <xdr:col>3</xdr:col>
                    <xdr:colOff>442913</xdr:colOff>
                    <xdr:row>280</xdr:row>
                    <xdr:rowOff>61913</xdr:rowOff>
                  </to>
                </anchor>
              </controlPr>
            </control>
          </mc:Choice>
        </mc:AlternateContent>
        <mc:AlternateContent xmlns:mc="http://schemas.openxmlformats.org/markup-compatibility/2006">
          <mc:Choice Requires="x14">
            <control shapeId="32429" r:id="rId131" name="Check Box 685">
              <controlPr defaultSize="0" autoFill="0" autoLine="0" autoPict="0">
                <anchor moveWithCells="1">
                  <from>
                    <xdr:col>3</xdr:col>
                    <xdr:colOff>166688</xdr:colOff>
                    <xdr:row>280</xdr:row>
                    <xdr:rowOff>14288</xdr:rowOff>
                  </from>
                  <to>
                    <xdr:col>3</xdr:col>
                    <xdr:colOff>442913</xdr:colOff>
                    <xdr:row>281</xdr:row>
                    <xdr:rowOff>61913</xdr:rowOff>
                  </to>
                </anchor>
              </controlPr>
            </control>
          </mc:Choice>
        </mc:AlternateContent>
        <mc:AlternateContent xmlns:mc="http://schemas.openxmlformats.org/markup-compatibility/2006">
          <mc:Choice Requires="x14">
            <control shapeId="32430" r:id="rId132" name="Check Box 686">
              <controlPr defaultSize="0" autoFill="0" autoLine="0" autoPict="0">
                <anchor moveWithCells="1">
                  <from>
                    <xdr:col>3</xdr:col>
                    <xdr:colOff>166688</xdr:colOff>
                    <xdr:row>281</xdr:row>
                    <xdr:rowOff>14288</xdr:rowOff>
                  </from>
                  <to>
                    <xdr:col>3</xdr:col>
                    <xdr:colOff>442913</xdr:colOff>
                    <xdr:row>282</xdr:row>
                    <xdr:rowOff>61913</xdr:rowOff>
                  </to>
                </anchor>
              </controlPr>
            </control>
          </mc:Choice>
        </mc:AlternateContent>
        <mc:AlternateContent xmlns:mc="http://schemas.openxmlformats.org/markup-compatibility/2006">
          <mc:Choice Requires="x14">
            <control shapeId="32431" r:id="rId133" name="Check Box 687">
              <controlPr defaultSize="0" autoFill="0" autoLine="0" autoPict="0">
                <anchor moveWithCells="1">
                  <from>
                    <xdr:col>3</xdr:col>
                    <xdr:colOff>166688</xdr:colOff>
                    <xdr:row>282</xdr:row>
                    <xdr:rowOff>14288</xdr:rowOff>
                  </from>
                  <to>
                    <xdr:col>3</xdr:col>
                    <xdr:colOff>442913</xdr:colOff>
                    <xdr:row>283</xdr:row>
                    <xdr:rowOff>61913</xdr:rowOff>
                  </to>
                </anchor>
              </controlPr>
            </control>
          </mc:Choice>
        </mc:AlternateContent>
        <mc:AlternateContent xmlns:mc="http://schemas.openxmlformats.org/markup-compatibility/2006">
          <mc:Choice Requires="x14">
            <control shapeId="32432" r:id="rId134" name="Check Box 688">
              <controlPr defaultSize="0" autoFill="0" autoLine="0" autoPict="0">
                <anchor moveWithCells="1">
                  <from>
                    <xdr:col>3</xdr:col>
                    <xdr:colOff>166688</xdr:colOff>
                    <xdr:row>283</xdr:row>
                    <xdr:rowOff>14288</xdr:rowOff>
                  </from>
                  <to>
                    <xdr:col>3</xdr:col>
                    <xdr:colOff>442913</xdr:colOff>
                    <xdr:row>284</xdr:row>
                    <xdr:rowOff>61913</xdr:rowOff>
                  </to>
                </anchor>
              </controlPr>
            </control>
          </mc:Choice>
        </mc:AlternateContent>
        <mc:AlternateContent xmlns:mc="http://schemas.openxmlformats.org/markup-compatibility/2006">
          <mc:Choice Requires="x14">
            <control shapeId="32433" r:id="rId135" name="Check Box 689">
              <controlPr defaultSize="0" autoFill="0" autoLine="0" autoPict="0">
                <anchor moveWithCells="1">
                  <from>
                    <xdr:col>3</xdr:col>
                    <xdr:colOff>166688</xdr:colOff>
                    <xdr:row>284</xdr:row>
                    <xdr:rowOff>14288</xdr:rowOff>
                  </from>
                  <to>
                    <xdr:col>3</xdr:col>
                    <xdr:colOff>442913</xdr:colOff>
                    <xdr:row>285</xdr:row>
                    <xdr:rowOff>61913</xdr:rowOff>
                  </to>
                </anchor>
              </controlPr>
            </control>
          </mc:Choice>
        </mc:AlternateContent>
        <mc:AlternateContent xmlns:mc="http://schemas.openxmlformats.org/markup-compatibility/2006">
          <mc:Choice Requires="x14">
            <control shapeId="32434" r:id="rId136" name="Check Box 690">
              <controlPr defaultSize="0" autoFill="0" autoLine="0" autoPict="0">
                <anchor moveWithCells="1">
                  <from>
                    <xdr:col>3</xdr:col>
                    <xdr:colOff>166688</xdr:colOff>
                    <xdr:row>285</xdr:row>
                    <xdr:rowOff>14288</xdr:rowOff>
                  </from>
                  <to>
                    <xdr:col>3</xdr:col>
                    <xdr:colOff>442913</xdr:colOff>
                    <xdr:row>286</xdr:row>
                    <xdr:rowOff>61913</xdr:rowOff>
                  </to>
                </anchor>
              </controlPr>
            </control>
          </mc:Choice>
        </mc:AlternateContent>
        <mc:AlternateContent xmlns:mc="http://schemas.openxmlformats.org/markup-compatibility/2006">
          <mc:Choice Requires="x14">
            <control shapeId="32443" r:id="rId137" name="Check Box 699">
              <controlPr defaultSize="0" autoFill="0" autoLine="0" autoPict="0">
                <anchor moveWithCells="1">
                  <from>
                    <xdr:col>3</xdr:col>
                    <xdr:colOff>166688</xdr:colOff>
                    <xdr:row>288</xdr:row>
                    <xdr:rowOff>342900</xdr:rowOff>
                  </from>
                  <to>
                    <xdr:col>3</xdr:col>
                    <xdr:colOff>442913</xdr:colOff>
                    <xdr:row>290</xdr:row>
                    <xdr:rowOff>23813</xdr:rowOff>
                  </to>
                </anchor>
              </controlPr>
            </control>
          </mc:Choice>
        </mc:AlternateContent>
        <mc:AlternateContent xmlns:mc="http://schemas.openxmlformats.org/markup-compatibility/2006">
          <mc:Choice Requires="x14">
            <control shapeId="32444" r:id="rId138" name="Check Box 700">
              <controlPr defaultSize="0" autoFill="0" autoLine="0" autoPict="0">
                <anchor moveWithCells="1">
                  <from>
                    <xdr:col>3</xdr:col>
                    <xdr:colOff>166688</xdr:colOff>
                    <xdr:row>289</xdr:row>
                    <xdr:rowOff>342900</xdr:rowOff>
                  </from>
                  <to>
                    <xdr:col>3</xdr:col>
                    <xdr:colOff>442913</xdr:colOff>
                    <xdr:row>291</xdr:row>
                    <xdr:rowOff>23813</xdr:rowOff>
                  </to>
                </anchor>
              </controlPr>
            </control>
          </mc:Choice>
        </mc:AlternateContent>
        <mc:AlternateContent xmlns:mc="http://schemas.openxmlformats.org/markup-compatibility/2006">
          <mc:Choice Requires="x14">
            <control shapeId="32445" r:id="rId139" name="Check Box 701">
              <controlPr defaultSize="0" autoFill="0" autoLine="0" autoPict="0">
                <anchor moveWithCells="1">
                  <from>
                    <xdr:col>3</xdr:col>
                    <xdr:colOff>166688</xdr:colOff>
                    <xdr:row>290</xdr:row>
                    <xdr:rowOff>342900</xdr:rowOff>
                  </from>
                  <to>
                    <xdr:col>3</xdr:col>
                    <xdr:colOff>442913</xdr:colOff>
                    <xdr:row>292</xdr:row>
                    <xdr:rowOff>23813</xdr:rowOff>
                  </to>
                </anchor>
              </controlPr>
            </control>
          </mc:Choice>
        </mc:AlternateContent>
        <mc:AlternateContent xmlns:mc="http://schemas.openxmlformats.org/markup-compatibility/2006">
          <mc:Choice Requires="x14">
            <control shapeId="32446" r:id="rId140" name="Check Box 702">
              <controlPr defaultSize="0" autoFill="0" autoLine="0" autoPict="0">
                <anchor moveWithCells="1">
                  <from>
                    <xdr:col>3</xdr:col>
                    <xdr:colOff>166688</xdr:colOff>
                    <xdr:row>291</xdr:row>
                    <xdr:rowOff>342900</xdr:rowOff>
                  </from>
                  <to>
                    <xdr:col>3</xdr:col>
                    <xdr:colOff>442913</xdr:colOff>
                    <xdr:row>293</xdr:row>
                    <xdr:rowOff>23813</xdr:rowOff>
                  </to>
                </anchor>
              </controlPr>
            </control>
          </mc:Choice>
        </mc:AlternateContent>
        <mc:AlternateContent xmlns:mc="http://schemas.openxmlformats.org/markup-compatibility/2006">
          <mc:Choice Requires="x14">
            <control shapeId="32447" r:id="rId141" name="Check Box 703">
              <controlPr defaultSize="0" autoFill="0" autoLine="0" autoPict="0">
                <anchor moveWithCells="1">
                  <from>
                    <xdr:col>3</xdr:col>
                    <xdr:colOff>166688</xdr:colOff>
                    <xdr:row>292</xdr:row>
                    <xdr:rowOff>342900</xdr:rowOff>
                  </from>
                  <to>
                    <xdr:col>3</xdr:col>
                    <xdr:colOff>442913</xdr:colOff>
                    <xdr:row>294</xdr:row>
                    <xdr:rowOff>23813</xdr:rowOff>
                  </to>
                </anchor>
              </controlPr>
            </control>
          </mc:Choice>
        </mc:AlternateContent>
        <mc:AlternateContent xmlns:mc="http://schemas.openxmlformats.org/markup-compatibility/2006">
          <mc:Choice Requires="x14">
            <control shapeId="32448" r:id="rId142" name="Check Box 704">
              <controlPr defaultSize="0" autoFill="0" autoLine="0" autoPict="0">
                <anchor moveWithCells="1">
                  <from>
                    <xdr:col>3</xdr:col>
                    <xdr:colOff>166688</xdr:colOff>
                    <xdr:row>293</xdr:row>
                    <xdr:rowOff>342900</xdr:rowOff>
                  </from>
                  <to>
                    <xdr:col>3</xdr:col>
                    <xdr:colOff>442913</xdr:colOff>
                    <xdr:row>295</xdr:row>
                    <xdr:rowOff>23813</xdr:rowOff>
                  </to>
                </anchor>
              </controlPr>
            </control>
          </mc:Choice>
        </mc:AlternateContent>
        <mc:AlternateContent xmlns:mc="http://schemas.openxmlformats.org/markup-compatibility/2006">
          <mc:Choice Requires="x14">
            <control shapeId="32449" r:id="rId143" name="Check Box 705">
              <controlPr defaultSize="0" autoFill="0" autoLine="0" autoPict="0">
                <anchor moveWithCells="1">
                  <from>
                    <xdr:col>3</xdr:col>
                    <xdr:colOff>166688</xdr:colOff>
                    <xdr:row>294</xdr:row>
                    <xdr:rowOff>342900</xdr:rowOff>
                  </from>
                  <to>
                    <xdr:col>3</xdr:col>
                    <xdr:colOff>442913</xdr:colOff>
                    <xdr:row>296</xdr:row>
                    <xdr:rowOff>23813</xdr:rowOff>
                  </to>
                </anchor>
              </controlPr>
            </control>
          </mc:Choice>
        </mc:AlternateContent>
        <mc:AlternateContent xmlns:mc="http://schemas.openxmlformats.org/markup-compatibility/2006">
          <mc:Choice Requires="x14">
            <control shapeId="32450" r:id="rId144" name="Check Box 706">
              <controlPr defaultSize="0" autoFill="0" autoLine="0" autoPict="0">
                <anchor moveWithCells="1">
                  <from>
                    <xdr:col>3</xdr:col>
                    <xdr:colOff>166688</xdr:colOff>
                    <xdr:row>295</xdr:row>
                    <xdr:rowOff>342900</xdr:rowOff>
                  </from>
                  <to>
                    <xdr:col>3</xdr:col>
                    <xdr:colOff>442913</xdr:colOff>
                    <xdr:row>297</xdr:row>
                    <xdr:rowOff>23813</xdr:rowOff>
                  </to>
                </anchor>
              </controlPr>
            </control>
          </mc:Choice>
        </mc:AlternateContent>
        <mc:AlternateContent xmlns:mc="http://schemas.openxmlformats.org/markup-compatibility/2006">
          <mc:Choice Requires="x14">
            <control shapeId="32459" r:id="rId145" name="Check Box 715">
              <controlPr defaultSize="0" autoFill="0" autoLine="0" autoPict="0">
                <anchor moveWithCells="1">
                  <from>
                    <xdr:col>3</xdr:col>
                    <xdr:colOff>166688</xdr:colOff>
                    <xdr:row>299</xdr:row>
                    <xdr:rowOff>381000</xdr:rowOff>
                  </from>
                  <to>
                    <xdr:col>3</xdr:col>
                    <xdr:colOff>442913</xdr:colOff>
                    <xdr:row>301</xdr:row>
                    <xdr:rowOff>52388</xdr:rowOff>
                  </to>
                </anchor>
              </controlPr>
            </control>
          </mc:Choice>
        </mc:AlternateContent>
        <mc:AlternateContent xmlns:mc="http://schemas.openxmlformats.org/markup-compatibility/2006">
          <mc:Choice Requires="x14">
            <control shapeId="32460" r:id="rId146" name="Check Box 716">
              <controlPr defaultSize="0" autoFill="0" autoLine="0" autoPict="0">
                <anchor moveWithCells="1">
                  <from>
                    <xdr:col>3</xdr:col>
                    <xdr:colOff>166688</xdr:colOff>
                    <xdr:row>300</xdr:row>
                    <xdr:rowOff>381000</xdr:rowOff>
                  </from>
                  <to>
                    <xdr:col>3</xdr:col>
                    <xdr:colOff>442913</xdr:colOff>
                    <xdr:row>302</xdr:row>
                    <xdr:rowOff>52388</xdr:rowOff>
                  </to>
                </anchor>
              </controlPr>
            </control>
          </mc:Choice>
        </mc:AlternateContent>
        <mc:AlternateContent xmlns:mc="http://schemas.openxmlformats.org/markup-compatibility/2006">
          <mc:Choice Requires="x14">
            <control shapeId="32461" r:id="rId147" name="Check Box 717">
              <controlPr defaultSize="0" autoFill="0" autoLine="0" autoPict="0">
                <anchor moveWithCells="1">
                  <from>
                    <xdr:col>3</xdr:col>
                    <xdr:colOff>166688</xdr:colOff>
                    <xdr:row>301</xdr:row>
                    <xdr:rowOff>381000</xdr:rowOff>
                  </from>
                  <to>
                    <xdr:col>3</xdr:col>
                    <xdr:colOff>442913</xdr:colOff>
                    <xdr:row>303</xdr:row>
                    <xdr:rowOff>52388</xdr:rowOff>
                  </to>
                </anchor>
              </controlPr>
            </control>
          </mc:Choice>
        </mc:AlternateContent>
        <mc:AlternateContent xmlns:mc="http://schemas.openxmlformats.org/markup-compatibility/2006">
          <mc:Choice Requires="x14">
            <control shapeId="32462" r:id="rId148" name="Check Box 718">
              <controlPr defaultSize="0" autoFill="0" autoLine="0" autoPict="0">
                <anchor moveWithCells="1">
                  <from>
                    <xdr:col>3</xdr:col>
                    <xdr:colOff>166688</xdr:colOff>
                    <xdr:row>302</xdr:row>
                    <xdr:rowOff>381000</xdr:rowOff>
                  </from>
                  <to>
                    <xdr:col>3</xdr:col>
                    <xdr:colOff>442913</xdr:colOff>
                    <xdr:row>304</xdr:row>
                    <xdr:rowOff>52388</xdr:rowOff>
                  </to>
                </anchor>
              </controlPr>
            </control>
          </mc:Choice>
        </mc:AlternateContent>
        <mc:AlternateContent xmlns:mc="http://schemas.openxmlformats.org/markup-compatibility/2006">
          <mc:Choice Requires="x14">
            <control shapeId="32463" r:id="rId149" name="Check Box 719">
              <controlPr defaultSize="0" autoFill="0" autoLine="0" autoPict="0">
                <anchor moveWithCells="1">
                  <from>
                    <xdr:col>3</xdr:col>
                    <xdr:colOff>166688</xdr:colOff>
                    <xdr:row>303</xdr:row>
                    <xdr:rowOff>381000</xdr:rowOff>
                  </from>
                  <to>
                    <xdr:col>3</xdr:col>
                    <xdr:colOff>442913</xdr:colOff>
                    <xdr:row>305</xdr:row>
                    <xdr:rowOff>52388</xdr:rowOff>
                  </to>
                </anchor>
              </controlPr>
            </control>
          </mc:Choice>
        </mc:AlternateContent>
        <mc:AlternateContent xmlns:mc="http://schemas.openxmlformats.org/markup-compatibility/2006">
          <mc:Choice Requires="x14">
            <control shapeId="32464" r:id="rId150" name="Check Box 720">
              <controlPr defaultSize="0" autoFill="0" autoLine="0" autoPict="0">
                <anchor moveWithCells="1">
                  <from>
                    <xdr:col>3</xdr:col>
                    <xdr:colOff>166688</xdr:colOff>
                    <xdr:row>304</xdr:row>
                    <xdr:rowOff>381000</xdr:rowOff>
                  </from>
                  <to>
                    <xdr:col>3</xdr:col>
                    <xdr:colOff>442913</xdr:colOff>
                    <xdr:row>306</xdr:row>
                    <xdr:rowOff>52388</xdr:rowOff>
                  </to>
                </anchor>
              </controlPr>
            </control>
          </mc:Choice>
        </mc:AlternateContent>
        <mc:AlternateContent xmlns:mc="http://schemas.openxmlformats.org/markup-compatibility/2006">
          <mc:Choice Requires="x14">
            <control shapeId="32465" r:id="rId151" name="Check Box 721">
              <controlPr defaultSize="0" autoFill="0" autoLine="0" autoPict="0">
                <anchor moveWithCells="1">
                  <from>
                    <xdr:col>3</xdr:col>
                    <xdr:colOff>166688</xdr:colOff>
                    <xdr:row>305</xdr:row>
                    <xdr:rowOff>381000</xdr:rowOff>
                  </from>
                  <to>
                    <xdr:col>3</xdr:col>
                    <xdr:colOff>442913</xdr:colOff>
                    <xdr:row>307</xdr:row>
                    <xdr:rowOff>52388</xdr:rowOff>
                  </to>
                </anchor>
              </controlPr>
            </control>
          </mc:Choice>
        </mc:AlternateContent>
        <mc:AlternateContent xmlns:mc="http://schemas.openxmlformats.org/markup-compatibility/2006">
          <mc:Choice Requires="x14">
            <control shapeId="32466" r:id="rId152" name="Check Box 722">
              <controlPr defaultSize="0" autoFill="0" autoLine="0" autoPict="0">
                <anchor moveWithCells="1">
                  <from>
                    <xdr:col>3</xdr:col>
                    <xdr:colOff>166688</xdr:colOff>
                    <xdr:row>306</xdr:row>
                    <xdr:rowOff>381000</xdr:rowOff>
                  </from>
                  <to>
                    <xdr:col>3</xdr:col>
                    <xdr:colOff>442913</xdr:colOff>
                    <xdr:row>308</xdr:row>
                    <xdr:rowOff>52388</xdr:rowOff>
                  </to>
                </anchor>
              </controlPr>
            </control>
          </mc:Choice>
        </mc:AlternateContent>
        <mc:AlternateContent xmlns:mc="http://schemas.openxmlformats.org/markup-compatibility/2006">
          <mc:Choice Requires="x14">
            <control shapeId="32475" r:id="rId153" name="Check Box 731">
              <controlPr defaultSize="0" autoFill="0" autoLine="0" autoPict="0">
                <anchor moveWithCells="1">
                  <from>
                    <xdr:col>3</xdr:col>
                    <xdr:colOff>166688</xdr:colOff>
                    <xdr:row>310</xdr:row>
                    <xdr:rowOff>381000</xdr:rowOff>
                  </from>
                  <to>
                    <xdr:col>3</xdr:col>
                    <xdr:colOff>442913</xdr:colOff>
                    <xdr:row>312</xdr:row>
                    <xdr:rowOff>52388</xdr:rowOff>
                  </to>
                </anchor>
              </controlPr>
            </control>
          </mc:Choice>
        </mc:AlternateContent>
        <mc:AlternateContent xmlns:mc="http://schemas.openxmlformats.org/markup-compatibility/2006">
          <mc:Choice Requires="x14">
            <control shapeId="32476" r:id="rId154" name="Check Box 732">
              <controlPr defaultSize="0" autoFill="0" autoLine="0" autoPict="0">
                <anchor moveWithCells="1">
                  <from>
                    <xdr:col>3</xdr:col>
                    <xdr:colOff>166688</xdr:colOff>
                    <xdr:row>311</xdr:row>
                    <xdr:rowOff>381000</xdr:rowOff>
                  </from>
                  <to>
                    <xdr:col>3</xdr:col>
                    <xdr:colOff>442913</xdr:colOff>
                    <xdr:row>313</xdr:row>
                    <xdr:rowOff>52388</xdr:rowOff>
                  </to>
                </anchor>
              </controlPr>
            </control>
          </mc:Choice>
        </mc:AlternateContent>
        <mc:AlternateContent xmlns:mc="http://schemas.openxmlformats.org/markup-compatibility/2006">
          <mc:Choice Requires="x14">
            <control shapeId="32477" r:id="rId155" name="Check Box 733">
              <controlPr defaultSize="0" autoFill="0" autoLine="0" autoPict="0">
                <anchor moveWithCells="1">
                  <from>
                    <xdr:col>3</xdr:col>
                    <xdr:colOff>166688</xdr:colOff>
                    <xdr:row>312</xdr:row>
                    <xdr:rowOff>381000</xdr:rowOff>
                  </from>
                  <to>
                    <xdr:col>3</xdr:col>
                    <xdr:colOff>442913</xdr:colOff>
                    <xdr:row>314</xdr:row>
                    <xdr:rowOff>52388</xdr:rowOff>
                  </to>
                </anchor>
              </controlPr>
            </control>
          </mc:Choice>
        </mc:AlternateContent>
        <mc:AlternateContent xmlns:mc="http://schemas.openxmlformats.org/markup-compatibility/2006">
          <mc:Choice Requires="x14">
            <control shapeId="32478" r:id="rId156" name="Check Box 734">
              <controlPr defaultSize="0" autoFill="0" autoLine="0" autoPict="0">
                <anchor moveWithCells="1">
                  <from>
                    <xdr:col>3</xdr:col>
                    <xdr:colOff>166688</xdr:colOff>
                    <xdr:row>313</xdr:row>
                    <xdr:rowOff>381000</xdr:rowOff>
                  </from>
                  <to>
                    <xdr:col>3</xdr:col>
                    <xdr:colOff>442913</xdr:colOff>
                    <xdr:row>315</xdr:row>
                    <xdr:rowOff>52388</xdr:rowOff>
                  </to>
                </anchor>
              </controlPr>
            </control>
          </mc:Choice>
        </mc:AlternateContent>
        <mc:AlternateContent xmlns:mc="http://schemas.openxmlformats.org/markup-compatibility/2006">
          <mc:Choice Requires="x14">
            <control shapeId="32479" r:id="rId157" name="Check Box 735">
              <controlPr defaultSize="0" autoFill="0" autoLine="0" autoPict="0">
                <anchor moveWithCells="1">
                  <from>
                    <xdr:col>3</xdr:col>
                    <xdr:colOff>166688</xdr:colOff>
                    <xdr:row>314</xdr:row>
                    <xdr:rowOff>381000</xdr:rowOff>
                  </from>
                  <to>
                    <xdr:col>3</xdr:col>
                    <xdr:colOff>442913</xdr:colOff>
                    <xdr:row>316</xdr:row>
                    <xdr:rowOff>52388</xdr:rowOff>
                  </to>
                </anchor>
              </controlPr>
            </control>
          </mc:Choice>
        </mc:AlternateContent>
        <mc:AlternateContent xmlns:mc="http://schemas.openxmlformats.org/markup-compatibility/2006">
          <mc:Choice Requires="x14">
            <control shapeId="32480" r:id="rId158" name="Check Box 736">
              <controlPr defaultSize="0" autoFill="0" autoLine="0" autoPict="0">
                <anchor moveWithCells="1">
                  <from>
                    <xdr:col>3</xdr:col>
                    <xdr:colOff>166688</xdr:colOff>
                    <xdr:row>315</xdr:row>
                    <xdr:rowOff>381000</xdr:rowOff>
                  </from>
                  <to>
                    <xdr:col>3</xdr:col>
                    <xdr:colOff>442913</xdr:colOff>
                    <xdr:row>317</xdr:row>
                    <xdr:rowOff>52388</xdr:rowOff>
                  </to>
                </anchor>
              </controlPr>
            </control>
          </mc:Choice>
        </mc:AlternateContent>
        <mc:AlternateContent xmlns:mc="http://schemas.openxmlformats.org/markup-compatibility/2006">
          <mc:Choice Requires="x14">
            <control shapeId="32481" r:id="rId159" name="Check Box 737">
              <controlPr defaultSize="0" autoFill="0" autoLine="0" autoPict="0">
                <anchor moveWithCells="1">
                  <from>
                    <xdr:col>3</xdr:col>
                    <xdr:colOff>166688</xdr:colOff>
                    <xdr:row>316</xdr:row>
                    <xdr:rowOff>381000</xdr:rowOff>
                  </from>
                  <to>
                    <xdr:col>3</xdr:col>
                    <xdr:colOff>442913</xdr:colOff>
                    <xdr:row>318</xdr:row>
                    <xdr:rowOff>52388</xdr:rowOff>
                  </to>
                </anchor>
              </controlPr>
            </control>
          </mc:Choice>
        </mc:AlternateContent>
        <mc:AlternateContent xmlns:mc="http://schemas.openxmlformats.org/markup-compatibility/2006">
          <mc:Choice Requires="x14">
            <control shapeId="32482" r:id="rId160" name="Check Box 738">
              <controlPr defaultSize="0" autoFill="0" autoLine="0" autoPict="0">
                <anchor moveWithCells="1">
                  <from>
                    <xdr:col>3</xdr:col>
                    <xdr:colOff>166688</xdr:colOff>
                    <xdr:row>317</xdr:row>
                    <xdr:rowOff>381000</xdr:rowOff>
                  </from>
                  <to>
                    <xdr:col>3</xdr:col>
                    <xdr:colOff>442913</xdr:colOff>
                    <xdr:row>319</xdr:row>
                    <xdr:rowOff>52388</xdr:rowOff>
                  </to>
                </anchor>
              </controlPr>
            </control>
          </mc:Choice>
        </mc:AlternateContent>
        <mc:AlternateContent xmlns:mc="http://schemas.openxmlformats.org/markup-compatibility/2006">
          <mc:Choice Requires="x14">
            <control shapeId="32491" r:id="rId161" name="Check Box 747">
              <controlPr defaultSize="0" autoFill="0" autoLine="0" autoPict="0">
                <anchor moveWithCells="1">
                  <from>
                    <xdr:col>3</xdr:col>
                    <xdr:colOff>166688</xdr:colOff>
                    <xdr:row>322</xdr:row>
                    <xdr:rowOff>14288</xdr:rowOff>
                  </from>
                  <to>
                    <xdr:col>3</xdr:col>
                    <xdr:colOff>442913</xdr:colOff>
                    <xdr:row>323</xdr:row>
                    <xdr:rowOff>90488</xdr:rowOff>
                  </to>
                </anchor>
              </controlPr>
            </control>
          </mc:Choice>
        </mc:AlternateContent>
        <mc:AlternateContent xmlns:mc="http://schemas.openxmlformats.org/markup-compatibility/2006">
          <mc:Choice Requires="x14">
            <control shapeId="32492" r:id="rId162" name="Check Box 748">
              <controlPr defaultSize="0" autoFill="0" autoLine="0" autoPict="0">
                <anchor moveWithCells="1">
                  <from>
                    <xdr:col>3</xdr:col>
                    <xdr:colOff>166688</xdr:colOff>
                    <xdr:row>323</xdr:row>
                    <xdr:rowOff>14288</xdr:rowOff>
                  </from>
                  <to>
                    <xdr:col>3</xdr:col>
                    <xdr:colOff>442913</xdr:colOff>
                    <xdr:row>324</xdr:row>
                    <xdr:rowOff>90488</xdr:rowOff>
                  </to>
                </anchor>
              </controlPr>
            </control>
          </mc:Choice>
        </mc:AlternateContent>
        <mc:AlternateContent xmlns:mc="http://schemas.openxmlformats.org/markup-compatibility/2006">
          <mc:Choice Requires="x14">
            <control shapeId="32493" r:id="rId163" name="Check Box 749">
              <controlPr defaultSize="0" autoFill="0" autoLine="0" autoPict="0">
                <anchor moveWithCells="1">
                  <from>
                    <xdr:col>3</xdr:col>
                    <xdr:colOff>166688</xdr:colOff>
                    <xdr:row>324</xdr:row>
                    <xdr:rowOff>14288</xdr:rowOff>
                  </from>
                  <to>
                    <xdr:col>3</xdr:col>
                    <xdr:colOff>442913</xdr:colOff>
                    <xdr:row>325</xdr:row>
                    <xdr:rowOff>90488</xdr:rowOff>
                  </to>
                </anchor>
              </controlPr>
            </control>
          </mc:Choice>
        </mc:AlternateContent>
        <mc:AlternateContent xmlns:mc="http://schemas.openxmlformats.org/markup-compatibility/2006">
          <mc:Choice Requires="x14">
            <control shapeId="32494" r:id="rId164" name="Check Box 750">
              <controlPr defaultSize="0" autoFill="0" autoLine="0" autoPict="0">
                <anchor moveWithCells="1">
                  <from>
                    <xdr:col>3</xdr:col>
                    <xdr:colOff>166688</xdr:colOff>
                    <xdr:row>325</xdr:row>
                    <xdr:rowOff>14288</xdr:rowOff>
                  </from>
                  <to>
                    <xdr:col>3</xdr:col>
                    <xdr:colOff>442913</xdr:colOff>
                    <xdr:row>326</xdr:row>
                    <xdr:rowOff>90488</xdr:rowOff>
                  </to>
                </anchor>
              </controlPr>
            </control>
          </mc:Choice>
        </mc:AlternateContent>
        <mc:AlternateContent xmlns:mc="http://schemas.openxmlformats.org/markup-compatibility/2006">
          <mc:Choice Requires="x14">
            <control shapeId="32495" r:id="rId165" name="Check Box 751">
              <controlPr defaultSize="0" autoFill="0" autoLine="0" autoPict="0">
                <anchor moveWithCells="1">
                  <from>
                    <xdr:col>3</xdr:col>
                    <xdr:colOff>166688</xdr:colOff>
                    <xdr:row>326</xdr:row>
                    <xdr:rowOff>14288</xdr:rowOff>
                  </from>
                  <to>
                    <xdr:col>3</xdr:col>
                    <xdr:colOff>442913</xdr:colOff>
                    <xdr:row>327</xdr:row>
                    <xdr:rowOff>90488</xdr:rowOff>
                  </to>
                </anchor>
              </controlPr>
            </control>
          </mc:Choice>
        </mc:AlternateContent>
        <mc:AlternateContent xmlns:mc="http://schemas.openxmlformats.org/markup-compatibility/2006">
          <mc:Choice Requires="x14">
            <control shapeId="32496" r:id="rId166" name="Check Box 752">
              <controlPr defaultSize="0" autoFill="0" autoLine="0" autoPict="0">
                <anchor moveWithCells="1">
                  <from>
                    <xdr:col>3</xdr:col>
                    <xdr:colOff>166688</xdr:colOff>
                    <xdr:row>327</xdr:row>
                    <xdr:rowOff>14288</xdr:rowOff>
                  </from>
                  <to>
                    <xdr:col>3</xdr:col>
                    <xdr:colOff>442913</xdr:colOff>
                    <xdr:row>328</xdr:row>
                    <xdr:rowOff>90488</xdr:rowOff>
                  </to>
                </anchor>
              </controlPr>
            </control>
          </mc:Choice>
        </mc:AlternateContent>
        <mc:AlternateContent xmlns:mc="http://schemas.openxmlformats.org/markup-compatibility/2006">
          <mc:Choice Requires="x14">
            <control shapeId="32497" r:id="rId167" name="Check Box 753">
              <controlPr defaultSize="0" autoFill="0" autoLine="0" autoPict="0">
                <anchor moveWithCells="1">
                  <from>
                    <xdr:col>3</xdr:col>
                    <xdr:colOff>166688</xdr:colOff>
                    <xdr:row>328</xdr:row>
                    <xdr:rowOff>14288</xdr:rowOff>
                  </from>
                  <to>
                    <xdr:col>3</xdr:col>
                    <xdr:colOff>442913</xdr:colOff>
                    <xdr:row>329</xdr:row>
                    <xdr:rowOff>90488</xdr:rowOff>
                  </to>
                </anchor>
              </controlPr>
            </control>
          </mc:Choice>
        </mc:AlternateContent>
        <mc:AlternateContent xmlns:mc="http://schemas.openxmlformats.org/markup-compatibility/2006">
          <mc:Choice Requires="x14">
            <control shapeId="32498" r:id="rId168" name="Check Box 754">
              <controlPr defaultSize="0" autoFill="0" autoLine="0" autoPict="0">
                <anchor moveWithCells="1">
                  <from>
                    <xdr:col>3</xdr:col>
                    <xdr:colOff>166688</xdr:colOff>
                    <xdr:row>329</xdr:row>
                    <xdr:rowOff>14288</xdr:rowOff>
                  </from>
                  <to>
                    <xdr:col>3</xdr:col>
                    <xdr:colOff>442913</xdr:colOff>
                    <xdr:row>330</xdr:row>
                    <xdr:rowOff>90488</xdr:rowOff>
                  </to>
                </anchor>
              </controlPr>
            </control>
          </mc:Choice>
        </mc:AlternateContent>
        <mc:AlternateContent xmlns:mc="http://schemas.openxmlformats.org/markup-compatibility/2006">
          <mc:Choice Requires="x14">
            <control shapeId="32507" r:id="rId169" name="Check Box 763">
              <controlPr defaultSize="0" autoFill="0" autoLine="0" autoPict="0">
                <anchor moveWithCells="1">
                  <from>
                    <xdr:col>3</xdr:col>
                    <xdr:colOff>166688</xdr:colOff>
                    <xdr:row>333</xdr:row>
                    <xdr:rowOff>14288</xdr:rowOff>
                  </from>
                  <to>
                    <xdr:col>3</xdr:col>
                    <xdr:colOff>442913</xdr:colOff>
                    <xdr:row>334</xdr:row>
                    <xdr:rowOff>0</xdr:rowOff>
                  </to>
                </anchor>
              </controlPr>
            </control>
          </mc:Choice>
        </mc:AlternateContent>
        <mc:AlternateContent xmlns:mc="http://schemas.openxmlformats.org/markup-compatibility/2006">
          <mc:Choice Requires="x14">
            <control shapeId="32508" r:id="rId170" name="Check Box 764">
              <controlPr defaultSize="0" autoFill="0" autoLine="0" autoPict="0">
                <anchor moveWithCells="1">
                  <from>
                    <xdr:col>3</xdr:col>
                    <xdr:colOff>166688</xdr:colOff>
                    <xdr:row>334</xdr:row>
                    <xdr:rowOff>14288</xdr:rowOff>
                  </from>
                  <to>
                    <xdr:col>3</xdr:col>
                    <xdr:colOff>442913</xdr:colOff>
                    <xdr:row>335</xdr:row>
                    <xdr:rowOff>0</xdr:rowOff>
                  </to>
                </anchor>
              </controlPr>
            </control>
          </mc:Choice>
        </mc:AlternateContent>
        <mc:AlternateContent xmlns:mc="http://schemas.openxmlformats.org/markup-compatibility/2006">
          <mc:Choice Requires="x14">
            <control shapeId="32509" r:id="rId171" name="Check Box 765">
              <controlPr defaultSize="0" autoFill="0" autoLine="0" autoPict="0">
                <anchor moveWithCells="1">
                  <from>
                    <xdr:col>3</xdr:col>
                    <xdr:colOff>166688</xdr:colOff>
                    <xdr:row>335</xdr:row>
                    <xdr:rowOff>14288</xdr:rowOff>
                  </from>
                  <to>
                    <xdr:col>3</xdr:col>
                    <xdr:colOff>442913</xdr:colOff>
                    <xdr:row>336</xdr:row>
                    <xdr:rowOff>0</xdr:rowOff>
                  </to>
                </anchor>
              </controlPr>
            </control>
          </mc:Choice>
        </mc:AlternateContent>
        <mc:AlternateContent xmlns:mc="http://schemas.openxmlformats.org/markup-compatibility/2006">
          <mc:Choice Requires="x14">
            <control shapeId="32510" r:id="rId172" name="Check Box 766">
              <controlPr defaultSize="0" autoFill="0" autoLine="0" autoPict="0">
                <anchor moveWithCells="1">
                  <from>
                    <xdr:col>3</xdr:col>
                    <xdr:colOff>166688</xdr:colOff>
                    <xdr:row>336</xdr:row>
                    <xdr:rowOff>14288</xdr:rowOff>
                  </from>
                  <to>
                    <xdr:col>3</xdr:col>
                    <xdr:colOff>442913</xdr:colOff>
                    <xdr:row>337</xdr:row>
                    <xdr:rowOff>0</xdr:rowOff>
                  </to>
                </anchor>
              </controlPr>
            </control>
          </mc:Choice>
        </mc:AlternateContent>
        <mc:AlternateContent xmlns:mc="http://schemas.openxmlformats.org/markup-compatibility/2006">
          <mc:Choice Requires="x14">
            <control shapeId="32511" r:id="rId173" name="Check Box 767">
              <controlPr defaultSize="0" autoFill="0" autoLine="0" autoPict="0">
                <anchor moveWithCells="1">
                  <from>
                    <xdr:col>3</xdr:col>
                    <xdr:colOff>166688</xdr:colOff>
                    <xdr:row>337</xdr:row>
                    <xdr:rowOff>14288</xdr:rowOff>
                  </from>
                  <to>
                    <xdr:col>3</xdr:col>
                    <xdr:colOff>442913</xdr:colOff>
                    <xdr:row>338</xdr:row>
                    <xdr:rowOff>0</xdr:rowOff>
                  </to>
                </anchor>
              </controlPr>
            </control>
          </mc:Choice>
        </mc:AlternateContent>
        <mc:AlternateContent xmlns:mc="http://schemas.openxmlformats.org/markup-compatibility/2006">
          <mc:Choice Requires="x14">
            <control shapeId="32512" r:id="rId174" name="Check Box 768">
              <controlPr defaultSize="0" autoFill="0" autoLine="0" autoPict="0">
                <anchor moveWithCells="1">
                  <from>
                    <xdr:col>3</xdr:col>
                    <xdr:colOff>166688</xdr:colOff>
                    <xdr:row>338</xdr:row>
                    <xdr:rowOff>14288</xdr:rowOff>
                  </from>
                  <to>
                    <xdr:col>3</xdr:col>
                    <xdr:colOff>442913</xdr:colOff>
                    <xdr:row>339</xdr:row>
                    <xdr:rowOff>0</xdr:rowOff>
                  </to>
                </anchor>
              </controlPr>
            </control>
          </mc:Choice>
        </mc:AlternateContent>
        <mc:AlternateContent xmlns:mc="http://schemas.openxmlformats.org/markup-compatibility/2006">
          <mc:Choice Requires="x14">
            <control shapeId="32513" r:id="rId175" name="Check Box 769">
              <controlPr defaultSize="0" autoFill="0" autoLine="0" autoPict="0">
                <anchor moveWithCells="1">
                  <from>
                    <xdr:col>3</xdr:col>
                    <xdr:colOff>166688</xdr:colOff>
                    <xdr:row>339</xdr:row>
                    <xdr:rowOff>14288</xdr:rowOff>
                  </from>
                  <to>
                    <xdr:col>3</xdr:col>
                    <xdr:colOff>442913</xdr:colOff>
                    <xdr:row>340</xdr:row>
                    <xdr:rowOff>0</xdr:rowOff>
                  </to>
                </anchor>
              </controlPr>
            </control>
          </mc:Choice>
        </mc:AlternateContent>
        <mc:AlternateContent xmlns:mc="http://schemas.openxmlformats.org/markup-compatibility/2006">
          <mc:Choice Requires="x14">
            <control shapeId="32514" r:id="rId176" name="Check Box 770">
              <controlPr defaultSize="0" autoFill="0" autoLine="0" autoPict="0">
                <anchor moveWithCells="1">
                  <from>
                    <xdr:col>3</xdr:col>
                    <xdr:colOff>166688</xdr:colOff>
                    <xdr:row>340</xdr:row>
                    <xdr:rowOff>14288</xdr:rowOff>
                  </from>
                  <to>
                    <xdr:col>3</xdr:col>
                    <xdr:colOff>442913</xdr:colOff>
                    <xdr:row>341</xdr:row>
                    <xdr:rowOff>0</xdr:rowOff>
                  </to>
                </anchor>
              </controlPr>
            </control>
          </mc:Choice>
        </mc:AlternateContent>
        <mc:AlternateContent xmlns:mc="http://schemas.openxmlformats.org/markup-compatibility/2006">
          <mc:Choice Requires="x14">
            <control shapeId="32518" r:id="rId177" name="Check Box 774">
              <controlPr defaultSize="0" autoFill="0" autoLine="0" autoPict="0">
                <anchor moveWithCells="1">
                  <from>
                    <xdr:col>3</xdr:col>
                    <xdr:colOff>166688</xdr:colOff>
                    <xdr:row>344</xdr:row>
                    <xdr:rowOff>0</xdr:rowOff>
                  </from>
                  <to>
                    <xdr:col>3</xdr:col>
                    <xdr:colOff>442913</xdr:colOff>
                    <xdr:row>345</xdr:row>
                    <xdr:rowOff>0</xdr:rowOff>
                  </to>
                </anchor>
              </controlPr>
            </control>
          </mc:Choice>
        </mc:AlternateContent>
        <mc:AlternateContent xmlns:mc="http://schemas.openxmlformats.org/markup-compatibility/2006">
          <mc:Choice Requires="x14">
            <control shapeId="32519" r:id="rId178" name="Check Box 775">
              <controlPr defaultSize="0" autoFill="0" autoLine="0" autoPict="0">
                <anchor moveWithCells="1">
                  <from>
                    <xdr:col>3</xdr:col>
                    <xdr:colOff>166688</xdr:colOff>
                    <xdr:row>345</xdr:row>
                    <xdr:rowOff>0</xdr:rowOff>
                  </from>
                  <to>
                    <xdr:col>3</xdr:col>
                    <xdr:colOff>442913</xdr:colOff>
                    <xdr:row>346</xdr:row>
                    <xdr:rowOff>0</xdr:rowOff>
                  </to>
                </anchor>
              </controlPr>
            </control>
          </mc:Choice>
        </mc:AlternateContent>
        <mc:AlternateContent xmlns:mc="http://schemas.openxmlformats.org/markup-compatibility/2006">
          <mc:Choice Requires="x14">
            <control shapeId="32520" r:id="rId179" name="Check Box 776">
              <controlPr defaultSize="0" autoFill="0" autoLine="0" autoPict="0">
                <anchor moveWithCells="1">
                  <from>
                    <xdr:col>3</xdr:col>
                    <xdr:colOff>166688</xdr:colOff>
                    <xdr:row>346</xdr:row>
                    <xdr:rowOff>0</xdr:rowOff>
                  </from>
                  <to>
                    <xdr:col>3</xdr:col>
                    <xdr:colOff>442913</xdr:colOff>
                    <xdr:row>347</xdr:row>
                    <xdr:rowOff>0</xdr:rowOff>
                  </to>
                </anchor>
              </controlPr>
            </control>
          </mc:Choice>
        </mc:AlternateContent>
        <mc:AlternateContent xmlns:mc="http://schemas.openxmlformats.org/markup-compatibility/2006">
          <mc:Choice Requires="x14">
            <control shapeId="32530" r:id="rId180" name="Check Box 786">
              <controlPr defaultSize="0" autoFill="0" autoLine="0" autoPict="0">
                <anchor moveWithCells="1">
                  <from>
                    <xdr:col>3</xdr:col>
                    <xdr:colOff>166688</xdr:colOff>
                    <xdr:row>350</xdr:row>
                    <xdr:rowOff>0</xdr:rowOff>
                  </from>
                  <to>
                    <xdr:col>3</xdr:col>
                    <xdr:colOff>442913</xdr:colOff>
                    <xdr:row>351</xdr:row>
                    <xdr:rowOff>0</xdr:rowOff>
                  </to>
                </anchor>
              </controlPr>
            </control>
          </mc:Choice>
        </mc:AlternateContent>
        <mc:AlternateContent xmlns:mc="http://schemas.openxmlformats.org/markup-compatibility/2006">
          <mc:Choice Requires="x14">
            <control shapeId="32531" r:id="rId181" name="Check Box 787">
              <controlPr defaultSize="0" autoFill="0" autoLine="0" autoPict="0">
                <anchor moveWithCells="1">
                  <from>
                    <xdr:col>3</xdr:col>
                    <xdr:colOff>166688</xdr:colOff>
                    <xdr:row>351</xdr:row>
                    <xdr:rowOff>0</xdr:rowOff>
                  </from>
                  <to>
                    <xdr:col>3</xdr:col>
                    <xdr:colOff>442913</xdr:colOff>
                    <xdr:row>352</xdr:row>
                    <xdr:rowOff>0</xdr:rowOff>
                  </to>
                </anchor>
              </controlPr>
            </control>
          </mc:Choice>
        </mc:AlternateContent>
        <mc:AlternateContent xmlns:mc="http://schemas.openxmlformats.org/markup-compatibility/2006">
          <mc:Choice Requires="x14">
            <control shapeId="32532" r:id="rId182" name="Check Box 788">
              <controlPr defaultSize="0" autoFill="0" autoLine="0" autoPict="0">
                <anchor moveWithCells="1">
                  <from>
                    <xdr:col>3</xdr:col>
                    <xdr:colOff>166688</xdr:colOff>
                    <xdr:row>352</xdr:row>
                    <xdr:rowOff>0</xdr:rowOff>
                  </from>
                  <to>
                    <xdr:col>3</xdr:col>
                    <xdr:colOff>442913</xdr:colOff>
                    <xdr:row>353</xdr:row>
                    <xdr:rowOff>0</xdr:rowOff>
                  </to>
                </anchor>
              </controlPr>
            </control>
          </mc:Choice>
        </mc:AlternateContent>
        <mc:AlternateContent xmlns:mc="http://schemas.openxmlformats.org/markup-compatibility/2006">
          <mc:Choice Requires="x14">
            <control shapeId="32533" r:id="rId183" name="Check Box 789">
              <controlPr defaultSize="0" autoFill="0" autoLine="0" autoPict="0">
                <anchor moveWithCells="1">
                  <from>
                    <xdr:col>3</xdr:col>
                    <xdr:colOff>166688</xdr:colOff>
                    <xdr:row>353</xdr:row>
                    <xdr:rowOff>0</xdr:rowOff>
                  </from>
                  <to>
                    <xdr:col>3</xdr:col>
                    <xdr:colOff>442913</xdr:colOff>
                    <xdr:row>354</xdr:row>
                    <xdr:rowOff>0</xdr:rowOff>
                  </to>
                </anchor>
              </controlPr>
            </control>
          </mc:Choice>
        </mc:AlternateContent>
        <mc:AlternateContent xmlns:mc="http://schemas.openxmlformats.org/markup-compatibility/2006">
          <mc:Choice Requires="x14">
            <control shapeId="32534" r:id="rId184" name="Check Box 790">
              <controlPr defaultSize="0" autoFill="0" autoLine="0" autoPict="0">
                <anchor moveWithCells="1">
                  <from>
                    <xdr:col>3</xdr:col>
                    <xdr:colOff>166688</xdr:colOff>
                    <xdr:row>354</xdr:row>
                    <xdr:rowOff>0</xdr:rowOff>
                  </from>
                  <to>
                    <xdr:col>3</xdr:col>
                    <xdr:colOff>442913</xdr:colOff>
                    <xdr:row>355</xdr:row>
                    <xdr:rowOff>0</xdr:rowOff>
                  </to>
                </anchor>
              </controlPr>
            </control>
          </mc:Choice>
        </mc:AlternateContent>
        <mc:AlternateContent xmlns:mc="http://schemas.openxmlformats.org/markup-compatibility/2006">
          <mc:Choice Requires="x14">
            <control shapeId="32535" r:id="rId185" name="Check Box 791">
              <controlPr defaultSize="0" autoFill="0" autoLine="0" autoPict="0">
                <anchor moveWithCells="1">
                  <from>
                    <xdr:col>3</xdr:col>
                    <xdr:colOff>166688</xdr:colOff>
                    <xdr:row>355</xdr:row>
                    <xdr:rowOff>0</xdr:rowOff>
                  </from>
                  <to>
                    <xdr:col>3</xdr:col>
                    <xdr:colOff>442913</xdr:colOff>
                    <xdr:row>356</xdr:row>
                    <xdr:rowOff>0</xdr:rowOff>
                  </to>
                </anchor>
              </controlPr>
            </control>
          </mc:Choice>
        </mc:AlternateContent>
        <mc:AlternateContent xmlns:mc="http://schemas.openxmlformats.org/markup-compatibility/2006">
          <mc:Choice Requires="x14">
            <control shapeId="32536" r:id="rId186" name="Check Box 792">
              <controlPr defaultSize="0" autoFill="0" autoLine="0" autoPict="0">
                <anchor moveWithCells="1">
                  <from>
                    <xdr:col>3</xdr:col>
                    <xdr:colOff>166688</xdr:colOff>
                    <xdr:row>356</xdr:row>
                    <xdr:rowOff>0</xdr:rowOff>
                  </from>
                  <to>
                    <xdr:col>3</xdr:col>
                    <xdr:colOff>442913</xdr:colOff>
                    <xdr:row>357</xdr:row>
                    <xdr:rowOff>0</xdr:rowOff>
                  </to>
                </anchor>
              </controlPr>
            </control>
          </mc:Choice>
        </mc:AlternateContent>
        <mc:AlternateContent xmlns:mc="http://schemas.openxmlformats.org/markup-compatibility/2006">
          <mc:Choice Requires="x14">
            <control shapeId="32537" r:id="rId187" name="Check Box 793">
              <controlPr defaultSize="0" autoFill="0" autoLine="0" autoPict="0">
                <anchor moveWithCells="1">
                  <from>
                    <xdr:col>3</xdr:col>
                    <xdr:colOff>166688</xdr:colOff>
                    <xdr:row>357</xdr:row>
                    <xdr:rowOff>0</xdr:rowOff>
                  </from>
                  <to>
                    <xdr:col>3</xdr:col>
                    <xdr:colOff>442913</xdr:colOff>
                    <xdr:row>358</xdr:row>
                    <xdr:rowOff>0</xdr:rowOff>
                  </to>
                </anchor>
              </controlPr>
            </control>
          </mc:Choice>
        </mc:AlternateContent>
        <mc:AlternateContent xmlns:mc="http://schemas.openxmlformats.org/markup-compatibility/2006">
          <mc:Choice Requires="x14">
            <control shapeId="32538" r:id="rId188" name="Check Box 794">
              <controlPr defaultSize="0" autoFill="0" autoLine="0" autoPict="0">
                <anchor moveWithCells="1">
                  <from>
                    <xdr:col>3</xdr:col>
                    <xdr:colOff>166688</xdr:colOff>
                    <xdr:row>358</xdr:row>
                    <xdr:rowOff>0</xdr:rowOff>
                  </from>
                  <to>
                    <xdr:col>3</xdr:col>
                    <xdr:colOff>442913</xdr:colOff>
                    <xdr:row>359</xdr:row>
                    <xdr:rowOff>0</xdr:rowOff>
                  </to>
                </anchor>
              </controlPr>
            </control>
          </mc:Choice>
        </mc:AlternateContent>
        <mc:AlternateContent xmlns:mc="http://schemas.openxmlformats.org/markup-compatibility/2006">
          <mc:Choice Requires="x14">
            <control shapeId="32555" r:id="rId189" name="Check Box 811">
              <controlPr defaultSize="0" autoFill="0" autoLine="0" autoPict="0">
                <anchor moveWithCells="1">
                  <from>
                    <xdr:col>3</xdr:col>
                    <xdr:colOff>166688</xdr:colOff>
                    <xdr:row>362</xdr:row>
                    <xdr:rowOff>0</xdr:rowOff>
                  </from>
                  <to>
                    <xdr:col>3</xdr:col>
                    <xdr:colOff>442913</xdr:colOff>
                    <xdr:row>363</xdr:row>
                    <xdr:rowOff>0</xdr:rowOff>
                  </to>
                </anchor>
              </controlPr>
            </control>
          </mc:Choice>
        </mc:AlternateContent>
        <mc:AlternateContent xmlns:mc="http://schemas.openxmlformats.org/markup-compatibility/2006">
          <mc:Choice Requires="x14">
            <control shapeId="32556" r:id="rId190" name="Check Box 812">
              <controlPr defaultSize="0" autoFill="0" autoLine="0" autoPict="0">
                <anchor moveWithCells="1">
                  <from>
                    <xdr:col>3</xdr:col>
                    <xdr:colOff>166688</xdr:colOff>
                    <xdr:row>363</xdr:row>
                    <xdr:rowOff>0</xdr:rowOff>
                  </from>
                  <to>
                    <xdr:col>3</xdr:col>
                    <xdr:colOff>442913</xdr:colOff>
                    <xdr:row>364</xdr:row>
                    <xdr:rowOff>0</xdr:rowOff>
                  </to>
                </anchor>
              </controlPr>
            </control>
          </mc:Choice>
        </mc:AlternateContent>
        <mc:AlternateContent xmlns:mc="http://schemas.openxmlformats.org/markup-compatibility/2006">
          <mc:Choice Requires="x14">
            <control shapeId="32557" r:id="rId191" name="Check Box 813">
              <controlPr defaultSize="0" autoFill="0" autoLine="0" autoPict="0">
                <anchor moveWithCells="1">
                  <from>
                    <xdr:col>3</xdr:col>
                    <xdr:colOff>166688</xdr:colOff>
                    <xdr:row>364</xdr:row>
                    <xdr:rowOff>0</xdr:rowOff>
                  </from>
                  <to>
                    <xdr:col>3</xdr:col>
                    <xdr:colOff>442913</xdr:colOff>
                    <xdr:row>365</xdr:row>
                    <xdr:rowOff>0</xdr:rowOff>
                  </to>
                </anchor>
              </controlPr>
            </control>
          </mc:Choice>
        </mc:AlternateContent>
        <mc:AlternateContent xmlns:mc="http://schemas.openxmlformats.org/markup-compatibility/2006">
          <mc:Choice Requires="x14">
            <control shapeId="32558" r:id="rId192" name="Check Box 814">
              <controlPr defaultSize="0" autoFill="0" autoLine="0" autoPict="0">
                <anchor moveWithCells="1">
                  <from>
                    <xdr:col>3</xdr:col>
                    <xdr:colOff>166688</xdr:colOff>
                    <xdr:row>365</xdr:row>
                    <xdr:rowOff>0</xdr:rowOff>
                  </from>
                  <to>
                    <xdr:col>3</xdr:col>
                    <xdr:colOff>442913</xdr:colOff>
                    <xdr:row>366</xdr:row>
                    <xdr:rowOff>0</xdr:rowOff>
                  </to>
                </anchor>
              </controlPr>
            </control>
          </mc:Choice>
        </mc:AlternateContent>
        <mc:AlternateContent xmlns:mc="http://schemas.openxmlformats.org/markup-compatibility/2006">
          <mc:Choice Requires="x14">
            <control shapeId="32579" r:id="rId193" name="Check Box 835">
              <controlPr defaultSize="0" autoFill="0" autoLine="0" autoPict="0">
                <anchor moveWithCells="1">
                  <from>
                    <xdr:col>3</xdr:col>
                    <xdr:colOff>166688</xdr:colOff>
                    <xdr:row>369</xdr:row>
                    <xdr:rowOff>0</xdr:rowOff>
                  </from>
                  <to>
                    <xdr:col>3</xdr:col>
                    <xdr:colOff>442913</xdr:colOff>
                    <xdr:row>370</xdr:row>
                    <xdr:rowOff>0</xdr:rowOff>
                  </to>
                </anchor>
              </controlPr>
            </control>
          </mc:Choice>
        </mc:AlternateContent>
        <mc:AlternateContent xmlns:mc="http://schemas.openxmlformats.org/markup-compatibility/2006">
          <mc:Choice Requires="x14">
            <control shapeId="32580" r:id="rId194" name="Check Box 836">
              <controlPr defaultSize="0" autoFill="0" autoLine="0" autoPict="0">
                <anchor moveWithCells="1">
                  <from>
                    <xdr:col>3</xdr:col>
                    <xdr:colOff>166688</xdr:colOff>
                    <xdr:row>370</xdr:row>
                    <xdr:rowOff>0</xdr:rowOff>
                  </from>
                  <to>
                    <xdr:col>3</xdr:col>
                    <xdr:colOff>442913</xdr:colOff>
                    <xdr:row>371</xdr:row>
                    <xdr:rowOff>0</xdr:rowOff>
                  </to>
                </anchor>
              </controlPr>
            </control>
          </mc:Choice>
        </mc:AlternateContent>
        <mc:AlternateContent xmlns:mc="http://schemas.openxmlformats.org/markup-compatibility/2006">
          <mc:Choice Requires="x14">
            <control shapeId="32581" r:id="rId195" name="Check Box 837">
              <controlPr defaultSize="0" autoFill="0" autoLine="0" autoPict="0">
                <anchor moveWithCells="1">
                  <from>
                    <xdr:col>3</xdr:col>
                    <xdr:colOff>166688</xdr:colOff>
                    <xdr:row>371</xdr:row>
                    <xdr:rowOff>0</xdr:rowOff>
                  </from>
                  <to>
                    <xdr:col>3</xdr:col>
                    <xdr:colOff>442913</xdr:colOff>
                    <xdr:row>372</xdr:row>
                    <xdr:rowOff>0</xdr:rowOff>
                  </to>
                </anchor>
              </controlPr>
            </control>
          </mc:Choice>
        </mc:AlternateContent>
        <mc:AlternateContent xmlns:mc="http://schemas.openxmlformats.org/markup-compatibility/2006">
          <mc:Choice Requires="x14">
            <control shapeId="32582" r:id="rId196" name="Check Box 838">
              <controlPr defaultSize="0" autoFill="0" autoLine="0" autoPict="0">
                <anchor moveWithCells="1">
                  <from>
                    <xdr:col>3</xdr:col>
                    <xdr:colOff>166688</xdr:colOff>
                    <xdr:row>372</xdr:row>
                    <xdr:rowOff>0</xdr:rowOff>
                  </from>
                  <to>
                    <xdr:col>3</xdr:col>
                    <xdr:colOff>442913</xdr:colOff>
                    <xdr:row>373</xdr:row>
                    <xdr:rowOff>0</xdr:rowOff>
                  </to>
                </anchor>
              </controlPr>
            </control>
          </mc:Choice>
        </mc:AlternateContent>
        <mc:AlternateContent xmlns:mc="http://schemas.openxmlformats.org/markup-compatibility/2006">
          <mc:Choice Requires="x14">
            <control shapeId="32583" r:id="rId197" name="Check Box 839">
              <controlPr defaultSize="0" autoFill="0" autoLine="0" autoPict="0">
                <anchor moveWithCells="1">
                  <from>
                    <xdr:col>3</xdr:col>
                    <xdr:colOff>166688</xdr:colOff>
                    <xdr:row>373</xdr:row>
                    <xdr:rowOff>0</xdr:rowOff>
                  </from>
                  <to>
                    <xdr:col>3</xdr:col>
                    <xdr:colOff>442913</xdr:colOff>
                    <xdr:row>374</xdr:row>
                    <xdr:rowOff>0</xdr:rowOff>
                  </to>
                </anchor>
              </controlPr>
            </control>
          </mc:Choice>
        </mc:AlternateContent>
        <mc:AlternateContent xmlns:mc="http://schemas.openxmlformats.org/markup-compatibility/2006">
          <mc:Choice Requires="x14">
            <control shapeId="32584" r:id="rId198" name="Check Box 840">
              <controlPr defaultSize="0" autoFill="0" autoLine="0" autoPict="0">
                <anchor moveWithCells="1">
                  <from>
                    <xdr:col>3</xdr:col>
                    <xdr:colOff>166688</xdr:colOff>
                    <xdr:row>374</xdr:row>
                    <xdr:rowOff>0</xdr:rowOff>
                  </from>
                  <to>
                    <xdr:col>3</xdr:col>
                    <xdr:colOff>442913</xdr:colOff>
                    <xdr:row>375</xdr:row>
                    <xdr:rowOff>0</xdr:rowOff>
                  </to>
                </anchor>
              </controlPr>
            </control>
          </mc:Choice>
        </mc:AlternateContent>
        <mc:AlternateContent xmlns:mc="http://schemas.openxmlformats.org/markup-compatibility/2006">
          <mc:Choice Requires="x14">
            <control shapeId="32585" r:id="rId199" name="Check Box 841">
              <controlPr defaultSize="0" autoFill="0" autoLine="0" autoPict="0">
                <anchor moveWithCells="1">
                  <from>
                    <xdr:col>3</xdr:col>
                    <xdr:colOff>166688</xdr:colOff>
                    <xdr:row>375</xdr:row>
                    <xdr:rowOff>0</xdr:rowOff>
                  </from>
                  <to>
                    <xdr:col>3</xdr:col>
                    <xdr:colOff>442913</xdr:colOff>
                    <xdr:row>376</xdr:row>
                    <xdr:rowOff>0</xdr:rowOff>
                  </to>
                </anchor>
              </controlPr>
            </control>
          </mc:Choice>
        </mc:AlternateContent>
        <mc:AlternateContent xmlns:mc="http://schemas.openxmlformats.org/markup-compatibility/2006">
          <mc:Choice Requires="x14">
            <control shapeId="32586" r:id="rId200" name="Check Box 842">
              <controlPr defaultSize="0" autoFill="0" autoLine="0" autoPict="0">
                <anchor moveWithCells="1">
                  <from>
                    <xdr:col>3</xdr:col>
                    <xdr:colOff>166688</xdr:colOff>
                    <xdr:row>376</xdr:row>
                    <xdr:rowOff>0</xdr:rowOff>
                  </from>
                  <to>
                    <xdr:col>3</xdr:col>
                    <xdr:colOff>442913</xdr:colOff>
                    <xdr:row>377</xdr:row>
                    <xdr:rowOff>0</xdr:rowOff>
                  </to>
                </anchor>
              </controlPr>
            </control>
          </mc:Choice>
        </mc:AlternateContent>
        <mc:AlternateContent xmlns:mc="http://schemas.openxmlformats.org/markup-compatibility/2006">
          <mc:Choice Requires="x14">
            <control shapeId="32587" r:id="rId201" name="Check Box 843">
              <controlPr defaultSize="0" autoFill="0" autoLine="0" autoPict="0">
                <anchor moveWithCells="1">
                  <from>
                    <xdr:col>3</xdr:col>
                    <xdr:colOff>166688</xdr:colOff>
                    <xdr:row>377</xdr:row>
                    <xdr:rowOff>0</xdr:rowOff>
                  </from>
                  <to>
                    <xdr:col>3</xdr:col>
                    <xdr:colOff>442913</xdr:colOff>
                    <xdr:row>378</xdr:row>
                    <xdr:rowOff>0</xdr:rowOff>
                  </to>
                </anchor>
              </controlPr>
            </control>
          </mc:Choice>
        </mc:AlternateContent>
        <mc:AlternateContent xmlns:mc="http://schemas.openxmlformats.org/markup-compatibility/2006">
          <mc:Choice Requires="x14">
            <control shapeId="32588" r:id="rId202" name="Check Box 844">
              <controlPr defaultSize="0" autoFill="0" autoLine="0" autoPict="0">
                <anchor moveWithCells="1">
                  <from>
                    <xdr:col>3</xdr:col>
                    <xdr:colOff>166688</xdr:colOff>
                    <xdr:row>378</xdr:row>
                    <xdr:rowOff>0</xdr:rowOff>
                  </from>
                  <to>
                    <xdr:col>3</xdr:col>
                    <xdr:colOff>442913</xdr:colOff>
                    <xdr:row>379</xdr:row>
                    <xdr:rowOff>0</xdr:rowOff>
                  </to>
                </anchor>
              </controlPr>
            </control>
          </mc:Choice>
        </mc:AlternateContent>
        <mc:AlternateContent xmlns:mc="http://schemas.openxmlformats.org/markup-compatibility/2006">
          <mc:Choice Requires="x14">
            <control shapeId="32597" r:id="rId203" name="Check Box 853">
              <controlPr defaultSize="0" autoFill="0" autoLine="0" autoPict="0">
                <anchor moveWithCells="1">
                  <from>
                    <xdr:col>3</xdr:col>
                    <xdr:colOff>166688</xdr:colOff>
                    <xdr:row>382</xdr:row>
                    <xdr:rowOff>14288</xdr:rowOff>
                  </from>
                  <to>
                    <xdr:col>3</xdr:col>
                    <xdr:colOff>442913</xdr:colOff>
                    <xdr:row>383</xdr:row>
                    <xdr:rowOff>0</xdr:rowOff>
                  </to>
                </anchor>
              </controlPr>
            </control>
          </mc:Choice>
        </mc:AlternateContent>
        <mc:AlternateContent xmlns:mc="http://schemas.openxmlformats.org/markup-compatibility/2006">
          <mc:Choice Requires="x14">
            <control shapeId="32598" r:id="rId204" name="Check Box 854">
              <controlPr defaultSize="0" autoFill="0" autoLine="0" autoPict="0">
                <anchor moveWithCells="1">
                  <from>
                    <xdr:col>3</xdr:col>
                    <xdr:colOff>166688</xdr:colOff>
                    <xdr:row>383</xdr:row>
                    <xdr:rowOff>14288</xdr:rowOff>
                  </from>
                  <to>
                    <xdr:col>3</xdr:col>
                    <xdr:colOff>442913</xdr:colOff>
                    <xdr:row>384</xdr:row>
                    <xdr:rowOff>0</xdr:rowOff>
                  </to>
                </anchor>
              </controlPr>
            </control>
          </mc:Choice>
        </mc:AlternateContent>
        <mc:AlternateContent xmlns:mc="http://schemas.openxmlformats.org/markup-compatibility/2006">
          <mc:Choice Requires="x14">
            <control shapeId="32599" r:id="rId205" name="Check Box 855">
              <controlPr defaultSize="0" autoFill="0" autoLine="0" autoPict="0">
                <anchor moveWithCells="1">
                  <from>
                    <xdr:col>3</xdr:col>
                    <xdr:colOff>166688</xdr:colOff>
                    <xdr:row>384</xdr:row>
                    <xdr:rowOff>14288</xdr:rowOff>
                  </from>
                  <to>
                    <xdr:col>3</xdr:col>
                    <xdr:colOff>442913</xdr:colOff>
                    <xdr:row>385</xdr:row>
                    <xdr:rowOff>0</xdr:rowOff>
                  </to>
                </anchor>
              </controlPr>
            </control>
          </mc:Choice>
        </mc:AlternateContent>
        <mc:AlternateContent xmlns:mc="http://schemas.openxmlformats.org/markup-compatibility/2006">
          <mc:Choice Requires="x14">
            <control shapeId="32600" r:id="rId206" name="Check Box 856">
              <controlPr defaultSize="0" autoFill="0" autoLine="0" autoPict="0">
                <anchor moveWithCells="1">
                  <from>
                    <xdr:col>3</xdr:col>
                    <xdr:colOff>166688</xdr:colOff>
                    <xdr:row>385</xdr:row>
                    <xdr:rowOff>14288</xdr:rowOff>
                  </from>
                  <to>
                    <xdr:col>3</xdr:col>
                    <xdr:colOff>442913</xdr:colOff>
                    <xdr:row>386</xdr:row>
                    <xdr:rowOff>0</xdr:rowOff>
                  </to>
                </anchor>
              </controlPr>
            </control>
          </mc:Choice>
        </mc:AlternateContent>
        <mc:AlternateContent xmlns:mc="http://schemas.openxmlformats.org/markup-compatibility/2006">
          <mc:Choice Requires="x14">
            <control shapeId="32601" r:id="rId207" name="Check Box 857">
              <controlPr defaultSize="0" autoFill="0" autoLine="0" autoPict="0">
                <anchor moveWithCells="1">
                  <from>
                    <xdr:col>3</xdr:col>
                    <xdr:colOff>166688</xdr:colOff>
                    <xdr:row>386</xdr:row>
                    <xdr:rowOff>14288</xdr:rowOff>
                  </from>
                  <to>
                    <xdr:col>3</xdr:col>
                    <xdr:colOff>442913</xdr:colOff>
                    <xdr:row>387</xdr:row>
                    <xdr:rowOff>0</xdr:rowOff>
                  </to>
                </anchor>
              </controlPr>
            </control>
          </mc:Choice>
        </mc:AlternateContent>
        <mc:AlternateContent xmlns:mc="http://schemas.openxmlformats.org/markup-compatibility/2006">
          <mc:Choice Requires="x14">
            <control shapeId="32602" r:id="rId208" name="Check Box 858">
              <controlPr defaultSize="0" autoFill="0" autoLine="0" autoPict="0">
                <anchor moveWithCells="1">
                  <from>
                    <xdr:col>3</xdr:col>
                    <xdr:colOff>166688</xdr:colOff>
                    <xdr:row>387</xdr:row>
                    <xdr:rowOff>14288</xdr:rowOff>
                  </from>
                  <to>
                    <xdr:col>3</xdr:col>
                    <xdr:colOff>442913</xdr:colOff>
                    <xdr:row>388</xdr:row>
                    <xdr:rowOff>0</xdr:rowOff>
                  </to>
                </anchor>
              </controlPr>
            </control>
          </mc:Choice>
        </mc:AlternateContent>
        <mc:AlternateContent xmlns:mc="http://schemas.openxmlformats.org/markup-compatibility/2006">
          <mc:Choice Requires="x14">
            <control shapeId="32603" r:id="rId209" name="Check Box 859">
              <controlPr defaultSize="0" autoFill="0" autoLine="0" autoPict="0">
                <anchor moveWithCells="1">
                  <from>
                    <xdr:col>3</xdr:col>
                    <xdr:colOff>166688</xdr:colOff>
                    <xdr:row>388</xdr:row>
                    <xdr:rowOff>14288</xdr:rowOff>
                  </from>
                  <to>
                    <xdr:col>3</xdr:col>
                    <xdr:colOff>442913</xdr:colOff>
                    <xdr:row>389</xdr:row>
                    <xdr:rowOff>0</xdr:rowOff>
                  </to>
                </anchor>
              </controlPr>
            </control>
          </mc:Choice>
        </mc:AlternateContent>
        <mc:AlternateContent xmlns:mc="http://schemas.openxmlformats.org/markup-compatibility/2006">
          <mc:Choice Requires="x14">
            <control shapeId="32604" r:id="rId210" name="Check Box 860">
              <controlPr defaultSize="0" autoFill="0" autoLine="0" autoPict="0">
                <anchor moveWithCells="1">
                  <from>
                    <xdr:col>3</xdr:col>
                    <xdr:colOff>166688</xdr:colOff>
                    <xdr:row>389</xdr:row>
                    <xdr:rowOff>14288</xdr:rowOff>
                  </from>
                  <to>
                    <xdr:col>3</xdr:col>
                    <xdr:colOff>442913</xdr:colOff>
                    <xdr:row>390</xdr:row>
                    <xdr:rowOff>0</xdr:rowOff>
                  </to>
                </anchor>
              </controlPr>
            </control>
          </mc:Choice>
        </mc:AlternateContent>
        <mc:AlternateContent xmlns:mc="http://schemas.openxmlformats.org/markup-compatibility/2006">
          <mc:Choice Requires="x14">
            <control shapeId="32606" r:id="rId211" name="Check Box 862">
              <controlPr defaultSize="0" autoFill="0" autoLine="0" autoPict="0">
                <anchor moveWithCells="1">
                  <from>
                    <xdr:col>3</xdr:col>
                    <xdr:colOff>166688</xdr:colOff>
                    <xdr:row>33</xdr:row>
                    <xdr:rowOff>14288</xdr:rowOff>
                  </from>
                  <to>
                    <xdr:col>3</xdr:col>
                    <xdr:colOff>442913</xdr:colOff>
                    <xdr:row>34</xdr:row>
                    <xdr:rowOff>38100</xdr:rowOff>
                  </to>
                </anchor>
              </controlPr>
            </control>
          </mc:Choice>
        </mc:AlternateContent>
        <mc:AlternateContent xmlns:mc="http://schemas.openxmlformats.org/markup-compatibility/2006">
          <mc:Choice Requires="x14">
            <control shapeId="32738" r:id="rId212" name="Check Box 994">
              <controlPr defaultSize="0" autoFill="0" autoLine="0" autoPict="0">
                <anchor moveWithCells="1">
                  <from>
                    <xdr:col>3</xdr:col>
                    <xdr:colOff>138113</xdr:colOff>
                    <xdr:row>36</xdr:row>
                    <xdr:rowOff>304800</xdr:rowOff>
                  </from>
                  <to>
                    <xdr:col>3</xdr:col>
                    <xdr:colOff>495300</xdr:colOff>
                    <xdr:row>37</xdr:row>
                    <xdr:rowOff>342900</xdr:rowOff>
                  </to>
                </anchor>
              </controlPr>
            </control>
          </mc:Choice>
        </mc:AlternateContent>
        <mc:AlternateContent xmlns:mc="http://schemas.openxmlformats.org/markup-compatibility/2006">
          <mc:Choice Requires="x14">
            <control shapeId="38959" r:id="rId213" name="Check Box 1071">
              <controlPr defaultSize="0" autoFill="0" autoLine="0" autoPict="0">
                <anchor moveWithCells="1">
                  <from>
                    <xdr:col>3</xdr:col>
                    <xdr:colOff>138113</xdr:colOff>
                    <xdr:row>37</xdr:row>
                    <xdr:rowOff>304800</xdr:rowOff>
                  </from>
                  <to>
                    <xdr:col>3</xdr:col>
                    <xdr:colOff>495300</xdr:colOff>
                    <xdr:row>38</xdr:row>
                    <xdr:rowOff>328613</xdr:rowOff>
                  </to>
                </anchor>
              </controlPr>
            </control>
          </mc:Choice>
        </mc:AlternateContent>
        <mc:AlternateContent xmlns:mc="http://schemas.openxmlformats.org/markup-compatibility/2006">
          <mc:Choice Requires="x14">
            <control shapeId="38960" r:id="rId214" name="Check Box 1072">
              <controlPr defaultSize="0" autoFill="0" autoLine="0" autoPict="0">
                <anchor moveWithCells="1">
                  <from>
                    <xdr:col>3</xdr:col>
                    <xdr:colOff>138113</xdr:colOff>
                    <xdr:row>38</xdr:row>
                    <xdr:rowOff>319088</xdr:rowOff>
                  </from>
                  <to>
                    <xdr:col>3</xdr:col>
                    <xdr:colOff>495300</xdr:colOff>
                    <xdr:row>39</xdr:row>
                    <xdr:rowOff>342900</xdr:rowOff>
                  </to>
                </anchor>
              </controlPr>
            </control>
          </mc:Choice>
        </mc:AlternateContent>
        <mc:AlternateContent xmlns:mc="http://schemas.openxmlformats.org/markup-compatibility/2006">
          <mc:Choice Requires="x14">
            <control shapeId="38961" r:id="rId215" name="Check Box 1073">
              <controlPr defaultSize="0" autoFill="0" autoLine="0" autoPict="0">
                <anchor moveWithCells="1">
                  <from>
                    <xdr:col>3</xdr:col>
                    <xdr:colOff>138113</xdr:colOff>
                    <xdr:row>39</xdr:row>
                    <xdr:rowOff>304800</xdr:rowOff>
                  </from>
                  <to>
                    <xdr:col>3</xdr:col>
                    <xdr:colOff>495300</xdr:colOff>
                    <xdr:row>40</xdr:row>
                    <xdr:rowOff>328613</xdr:rowOff>
                  </to>
                </anchor>
              </controlPr>
            </control>
          </mc:Choice>
        </mc:AlternateContent>
        <mc:AlternateContent xmlns:mc="http://schemas.openxmlformats.org/markup-compatibility/2006">
          <mc:Choice Requires="x14">
            <control shapeId="38963" r:id="rId216" name="Check Box 1075">
              <controlPr defaultSize="0" autoFill="0" autoLine="0" autoPict="0">
                <anchor moveWithCells="1">
                  <from>
                    <xdr:col>3</xdr:col>
                    <xdr:colOff>138113</xdr:colOff>
                    <xdr:row>40</xdr:row>
                    <xdr:rowOff>319088</xdr:rowOff>
                  </from>
                  <to>
                    <xdr:col>3</xdr:col>
                    <xdr:colOff>495300</xdr:colOff>
                    <xdr:row>41</xdr:row>
                    <xdr:rowOff>342900</xdr:rowOff>
                  </to>
                </anchor>
              </controlPr>
            </control>
          </mc:Choice>
        </mc:AlternateContent>
        <mc:AlternateContent xmlns:mc="http://schemas.openxmlformats.org/markup-compatibility/2006">
          <mc:Choice Requires="x14">
            <control shapeId="38965" r:id="rId217" name="Check Box 1077">
              <controlPr defaultSize="0" autoFill="0" autoLine="0" autoPict="0">
                <anchor moveWithCells="1">
                  <from>
                    <xdr:col>3</xdr:col>
                    <xdr:colOff>138113</xdr:colOff>
                    <xdr:row>41</xdr:row>
                    <xdr:rowOff>304800</xdr:rowOff>
                  </from>
                  <to>
                    <xdr:col>3</xdr:col>
                    <xdr:colOff>495300</xdr:colOff>
                    <xdr:row>42</xdr:row>
                    <xdr:rowOff>328613</xdr:rowOff>
                  </to>
                </anchor>
              </controlPr>
            </control>
          </mc:Choice>
        </mc:AlternateContent>
        <mc:AlternateContent xmlns:mc="http://schemas.openxmlformats.org/markup-compatibility/2006">
          <mc:Choice Requires="x14">
            <control shapeId="38967" r:id="rId218" name="Check Box 1079">
              <controlPr defaultSize="0" autoFill="0" autoLine="0" autoPict="0">
                <anchor moveWithCells="1">
                  <from>
                    <xdr:col>3</xdr:col>
                    <xdr:colOff>138113</xdr:colOff>
                    <xdr:row>42</xdr:row>
                    <xdr:rowOff>319088</xdr:rowOff>
                  </from>
                  <to>
                    <xdr:col>3</xdr:col>
                    <xdr:colOff>495300</xdr:colOff>
                    <xdr:row>43</xdr:row>
                    <xdr:rowOff>342900</xdr:rowOff>
                  </to>
                </anchor>
              </controlPr>
            </control>
          </mc:Choice>
        </mc:AlternateContent>
        <mc:AlternateContent xmlns:mc="http://schemas.openxmlformats.org/markup-compatibility/2006">
          <mc:Choice Requires="x14">
            <control shapeId="38969" r:id="rId219" name="Check Box 1081">
              <controlPr defaultSize="0" autoFill="0" autoLine="0" autoPict="0">
                <anchor moveWithCells="1">
                  <from>
                    <xdr:col>3</xdr:col>
                    <xdr:colOff>138113</xdr:colOff>
                    <xdr:row>43</xdr:row>
                    <xdr:rowOff>342900</xdr:rowOff>
                  </from>
                  <to>
                    <xdr:col>3</xdr:col>
                    <xdr:colOff>495300</xdr:colOff>
                    <xdr:row>44</xdr:row>
                    <xdr:rowOff>357188</xdr:rowOff>
                  </to>
                </anchor>
              </controlPr>
            </control>
          </mc:Choice>
        </mc:AlternateContent>
        <mc:AlternateContent xmlns:mc="http://schemas.openxmlformats.org/markup-compatibility/2006">
          <mc:Choice Requires="x14">
            <control shapeId="38971" r:id="rId220" name="Check Box 1083">
              <controlPr defaultSize="0" autoFill="0" autoLine="0" autoPict="0">
                <anchor moveWithCells="1">
                  <from>
                    <xdr:col>3</xdr:col>
                    <xdr:colOff>138113</xdr:colOff>
                    <xdr:row>44</xdr:row>
                    <xdr:rowOff>366713</xdr:rowOff>
                  </from>
                  <to>
                    <xdr:col>3</xdr:col>
                    <xdr:colOff>495300</xdr:colOff>
                    <xdr:row>45</xdr:row>
                    <xdr:rowOff>342900</xdr:rowOff>
                  </to>
                </anchor>
              </controlPr>
            </control>
          </mc:Choice>
        </mc:AlternateContent>
        <mc:AlternateContent xmlns:mc="http://schemas.openxmlformats.org/markup-compatibility/2006">
          <mc:Choice Requires="x14">
            <control shapeId="38973" r:id="rId221" name="Check Box 1085">
              <controlPr defaultSize="0" autoFill="0" autoLine="0" autoPict="0">
                <anchor moveWithCells="1">
                  <from>
                    <xdr:col>3</xdr:col>
                    <xdr:colOff>138113</xdr:colOff>
                    <xdr:row>45</xdr:row>
                    <xdr:rowOff>304800</xdr:rowOff>
                  </from>
                  <to>
                    <xdr:col>3</xdr:col>
                    <xdr:colOff>495300</xdr:colOff>
                    <xdr:row>46</xdr:row>
                    <xdr:rowOff>328613</xdr:rowOff>
                  </to>
                </anchor>
              </controlPr>
            </control>
          </mc:Choice>
        </mc:AlternateContent>
        <mc:AlternateContent xmlns:mc="http://schemas.openxmlformats.org/markup-compatibility/2006">
          <mc:Choice Requires="x14">
            <control shapeId="38975" r:id="rId222" name="Check Box 1087">
              <controlPr defaultSize="0" autoFill="0" autoLine="0" autoPict="0">
                <anchor moveWithCells="1">
                  <from>
                    <xdr:col>3</xdr:col>
                    <xdr:colOff>138113</xdr:colOff>
                    <xdr:row>46</xdr:row>
                    <xdr:rowOff>304800</xdr:rowOff>
                  </from>
                  <to>
                    <xdr:col>3</xdr:col>
                    <xdr:colOff>495300</xdr:colOff>
                    <xdr:row>47</xdr:row>
                    <xdr:rowOff>328613</xdr:rowOff>
                  </to>
                </anchor>
              </controlPr>
            </control>
          </mc:Choice>
        </mc:AlternateContent>
        <mc:AlternateContent xmlns:mc="http://schemas.openxmlformats.org/markup-compatibility/2006">
          <mc:Choice Requires="x14">
            <control shapeId="38977" r:id="rId223" name="Check Box 1089">
              <controlPr defaultSize="0" autoFill="0" autoLine="0" autoPict="0">
                <anchor moveWithCells="1">
                  <from>
                    <xdr:col>3</xdr:col>
                    <xdr:colOff>138113</xdr:colOff>
                    <xdr:row>47</xdr:row>
                    <xdr:rowOff>319088</xdr:rowOff>
                  </from>
                  <to>
                    <xdr:col>3</xdr:col>
                    <xdr:colOff>495300</xdr:colOff>
                    <xdr:row>48</xdr:row>
                    <xdr:rowOff>342900</xdr:rowOff>
                  </to>
                </anchor>
              </controlPr>
            </control>
          </mc:Choice>
        </mc:AlternateContent>
        <mc:AlternateContent xmlns:mc="http://schemas.openxmlformats.org/markup-compatibility/2006">
          <mc:Choice Requires="x14">
            <control shapeId="38979" r:id="rId224" name="Check Box 1091">
              <controlPr defaultSize="0" autoFill="0" autoLine="0" autoPict="0">
                <anchor moveWithCells="1">
                  <from>
                    <xdr:col>3</xdr:col>
                    <xdr:colOff>138113</xdr:colOff>
                    <xdr:row>48</xdr:row>
                    <xdr:rowOff>357188</xdr:rowOff>
                  </from>
                  <to>
                    <xdr:col>3</xdr:col>
                    <xdr:colOff>495300</xdr:colOff>
                    <xdr:row>49</xdr:row>
                    <xdr:rowOff>366713</xdr:rowOff>
                  </to>
                </anchor>
              </controlPr>
            </control>
          </mc:Choice>
        </mc:AlternateContent>
        <mc:AlternateContent xmlns:mc="http://schemas.openxmlformats.org/markup-compatibility/2006">
          <mc:Choice Requires="x14">
            <control shapeId="38981" r:id="rId225" name="Check Box 1093">
              <controlPr defaultSize="0" autoFill="0" autoLine="0" autoPict="0">
                <anchor moveWithCells="1">
                  <from>
                    <xdr:col>3</xdr:col>
                    <xdr:colOff>138113</xdr:colOff>
                    <xdr:row>49</xdr:row>
                    <xdr:rowOff>366713</xdr:rowOff>
                  </from>
                  <to>
                    <xdr:col>3</xdr:col>
                    <xdr:colOff>495300</xdr:colOff>
                    <xdr:row>50</xdr:row>
                    <xdr:rowOff>342900</xdr:rowOff>
                  </to>
                </anchor>
              </controlPr>
            </control>
          </mc:Choice>
        </mc:AlternateContent>
        <mc:AlternateContent xmlns:mc="http://schemas.openxmlformats.org/markup-compatibility/2006">
          <mc:Choice Requires="x14">
            <control shapeId="38986" r:id="rId226" name="Check Box 1098">
              <controlPr defaultSize="0" autoFill="0" autoLine="0" autoPict="0">
                <anchor moveWithCells="1">
                  <from>
                    <xdr:col>3</xdr:col>
                    <xdr:colOff>152400</xdr:colOff>
                    <xdr:row>54</xdr:row>
                    <xdr:rowOff>0</xdr:rowOff>
                  </from>
                  <to>
                    <xdr:col>3</xdr:col>
                    <xdr:colOff>495300</xdr:colOff>
                    <xdr:row>54</xdr:row>
                    <xdr:rowOff>328613</xdr:rowOff>
                  </to>
                </anchor>
              </controlPr>
            </control>
          </mc:Choice>
        </mc:AlternateContent>
        <mc:AlternateContent xmlns:mc="http://schemas.openxmlformats.org/markup-compatibility/2006">
          <mc:Choice Requires="x14">
            <control shapeId="38987" r:id="rId227" name="Check Box 1099">
              <controlPr defaultSize="0" autoFill="0" autoLine="0" autoPict="0">
                <anchor moveWithCells="1">
                  <from>
                    <xdr:col>3</xdr:col>
                    <xdr:colOff>152400</xdr:colOff>
                    <xdr:row>55</xdr:row>
                    <xdr:rowOff>0</xdr:rowOff>
                  </from>
                  <to>
                    <xdr:col>3</xdr:col>
                    <xdr:colOff>495300</xdr:colOff>
                    <xdr:row>55</xdr:row>
                    <xdr:rowOff>328613</xdr:rowOff>
                  </to>
                </anchor>
              </controlPr>
            </control>
          </mc:Choice>
        </mc:AlternateContent>
        <mc:AlternateContent xmlns:mc="http://schemas.openxmlformats.org/markup-compatibility/2006">
          <mc:Choice Requires="x14">
            <control shapeId="38994" r:id="rId228" name="Check Box 1106">
              <controlPr defaultSize="0" autoFill="0" autoLine="0" autoPict="0">
                <anchor moveWithCells="1">
                  <from>
                    <xdr:col>3</xdr:col>
                    <xdr:colOff>166688</xdr:colOff>
                    <xdr:row>88</xdr:row>
                    <xdr:rowOff>14288</xdr:rowOff>
                  </from>
                  <to>
                    <xdr:col>3</xdr:col>
                    <xdr:colOff>442913</xdr:colOff>
                    <xdr:row>89</xdr:row>
                    <xdr:rowOff>0</xdr:rowOff>
                  </to>
                </anchor>
              </controlPr>
            </control>
          </mc:Choice>
        </mc:AlternateContent>
        <mc:AlternateContent xmlns:mc="http://schemas.openxmlformats.org/markup-compatibility/2006">
          <mc:Choice Requires="x14">
            <control shapeId="38995" r:id="rId229" name="Check Box 1107">
              <controlPr defaultSize="0" autoFill="0" autoLine="0" autoPict="0">
                <anchor moveWithCells="1">
                  <from>
                    <xdr:col>3</xdr:col>
                    <xdr:colOff>166688</xdr:colOff>
                    <xdr:row>89</xdr:row>
                    <xdr:rowOff>14288</xdr:rowOff>
                  </from>
                  <to>
                    <xdr:col>3</xdr:col>
                    <xdr:colOff>442913</xdr:colOff>
                    <xdr:row>90</xdr:row>
                    <xdr:rowOff>0</xdr:rowOff>
                  </to>
                </anchor>
              </controlPr>
            </control>
          </mc:Choice>
        </mc:AlternateContent>
        <mc:AlternateContent xmlns:mc="http://schemas.openxmlformats.org/markup-compatibility/2006">
          <mc:Choice Requires="x14">
            <control shapeId="38996" r:id="rId230" name="Check Box 1108">
              <controlPr defaultSize="0" autoFill="0" autoLine="0" autoPict="0">
                <anchor moveWithCells="1">
                  <from>
                    <xdr:col>3</xdr:col>
                    <xdr:colOff>166688</xdr:colOff>
                    <xdr:row>90</xdr:row>
                    <xdr:rowOff>14288</xdr:rowOff>
                  </from>
                  <to>
                    <xdr:col>3</xdr:col>
                    <xdr:colOff>442913</xdr:colOff>
                    <xdr:row>91</xdr:row>
                    <xdr:rowOff>0</xdr:rowOff>
                  </to>
                </anchor>
              </controlPr>
            </control>
          </mc:Choice>
        </mc:AlternateContent>
        <mc:AlternateContent xmlns:mc="http://schemas.openxmlformats.org/markup-compatibility/2006">
          <mc:Choice Requires="x14">
            <control shapeId="38997" r:id="rId231" name="Check Box 1109">
              <controlPr defaultSize="0" autoFill="0" autoLine="0" autoPict="0">
                <anchor moveWithCells="1">
                  <from>
                    <xdr:col>3</xdr:col>
                    <xdr:colOff>166688</xdr:colOff>
                    <xdr:row>91</xdr:row>
                    <xdr:rowOff>14288</xdr:rowOff>
                  </from>
                  <to>
                    <xdr:col>3</xdr:col>
                    <xdr:colOff>442913</xdr:colOff>
                    <xdr:row>92</xdr:row>
                    <xdr:rowOff>0</xdr:rowOff>
                  </to>
                </anchor>
              </controlPr>
            </control>
          </mc:Choice>
        </mc:AlternateContent>
        <mc:AlternateContent xmlns:mc="http://schemas.openxmlformats.org/markup-compatibility/2006">
          <mc:Choice Requires="x14">
            <control shapeId="38998" r:id="rId232" name="Check Box 1110">
              <controlPr defaultSize="0" autoFill="0" autoLine="0" autoPict="0">
                <anchor moveWithCells="1">
                  <from>
                    <xdr:col>3</xdr:col>
                    <xdr:colOff>166688</xdr:colOff>
                    <xdr:row>92</xdr:row>
                    <xdr:rowOff>14288</xdr:rowOff>
                  </from>
                  <to>
                    <xdr:col>3</xdr:col>
                    <xdr:colOff>442913</xdr:colOff>
                    <xdr:row>93</xdr:row>
                    <xdr:rowOff>0</xdr:rowOff>
                  </to>
                </anchor>
              </controlPr>
            </control>
          </mc:Choice>
        </mc:AlternateContent>
        <mc:AlternateContent xmlns:mc="http://schemas.openxmlformats.org/markup-compatibility/2006">
          <mc:Choice Requires="x14">
            <control shapeId="38999" r:id="rId233" name="Check Box 1111">
              <controlPr defaultSize="0" autoFill="0" autoLine="0" autoPict="0">
                <anchor moveWithCells="1">
                  <from>
                    <xdr:col>3</xdr:col>
                    <xdr:colOff>166688</xdr:colOff>
                    <xdr:row>93</xdr:row>
                    <xdr:rowOff>14288</xdr:rowOff>
                  </from>
                  <to>
                    <xdr:col>3</xdr:col>
                    <xdr:colOff>442913</xdr:colOff>
                    <xdr:row>94</xdr:row>
                    <xdr:rowOff>0</xdr:rowOff>
                  </to>
                </anchor>
              </controlPr>
            </control>
          </mc:Choice>
        </mc:AlternateContent>
        <mc:AlternateContent xmlns:mc="http://schemas.openxmlformats.org/markup-compatibility/2006">
          <mc:Choice Requires="x14">
            <control shapeId="39008" r:id="rId234" name="Check Box 1120">
              <controlPr defaultSize="0" autoFill="0" autoLine="0" autoPict="0">
                <anchor moveWithCells="1">
                  <from>
                    <xdr:col>3</xdr:col>
                    <xdr:colOff>166688</xdr:colOff>
                    <xdr:row>131</xdr:row>
                    <xdr:rowOff>14288</xdr:rowOff>
                  </from>
                  <to>
                    <xdr:col>3</xdr:col>
                    <xdr:colOff>457200</xdr:colOff>
                    <xdr:row>132</xdr:row>
                    <xdr:rowOff>0</xdr:rowOff>
                  </to>
                </anchor>
              </controlPr>
            </control>
          </mc:Choice>
        </mc:AlternateContent>
        <mc:AlternateContent xmlns:mc="http://schemas.openxmlformats.org/markup-compatibility/2006">
          <mc:Choice Requires="x14">
            <control shapeId="39009" r:id="rId235" name="Check Box 1121">
              <controlPr defaultSize="0" autoFill="0" autoLine="0" autoPict="0">
                <anchor moveWithCells="1">
                  <from>
                    <xdr:col>3</xdr:col>
                    <xdr:colOff>166688</xdr:colOff>
                    <xdr:row>132</xdr:row>
                    <xdr:rowOff>14288</xdr:rowOff>
                  </from>
                  <to>
                    <xdr:col>3</xdr:col>
                    <xdr:colOff>457200</xdr:colOff>
                    <xdr:row>133</xdr:row>
                    <xdr:rowOff>0</xdr:rowOff>
                  </to>
                </anchor>
              </controlPr>
            </control>
          </mc:Choice>
        </mc:AlternateContent>
        <mc:AlternateContent xmlns:mc="http://schemas.openxmlformats.org/markup-compatibility/2006">
          <mc:Choice Requires="x14">
            <control shapeId="39010" r:id="rId236" name="Check Box 1122">
              <controlPr defaultSize="0" autoFill="0" autoLine="0" autoPict="0">
                <anchor moveWithCells="1">
                  <from>
                    <xdr:col>3</xdr:col>
                    <xdr:colOff>166688</xdr:colOff>
                    <xdr:row>133</xdr:row>
                    <xdr:rowOff>14288</xdr:rowOff>
                  </from>
                  <to>
                    <xdr:col>3</xdr:col>
                    <xdr:colOff>457200</xdr:colOff>
                    <xdr:row>134</xdr:row>
                    <xdr:rowOff>0</xdr:rowOff>
                  </to>
                </anchor>
              </controlPr>
            </control>
          </mc:Choice>
        </mc:AlternateContent>
        <mc:AlternateContent xmlns:mc="http://schemas.openxmlformats.org/markup-compatibility/2006">
          <mc:Choice Requires="x14">
            <control shapeId="39011" r:id="rId237" name="Check Box 1123">
              <controlPr defaultSize="0" autoFill="0" autoLine="0" autoPict="0">
                <anchor moveWithCells="1">
                  <from>
                    <xdr:col>3</xdr:col>
                    <xdr:colOff>166688</xdr:colOff>
                    <xdr:row>134</xdr:row>
                    <xdr:rowOff>14288</xdr:rowOff>
                  </from>
                  <to>
                    <xdr:col>3</xdr:col>
                    <xdr:colOff>457200</xdr:colOff>
                    <xdr:row>135</xdr:row>
                    <xdr:rowOff>0</xdr:rowOff>
                  </to>
                </anchor>
              </controlPr>
            </control>
          </mc:Choice>
        </mc:AlternateContent>
        <mc:AlternateContent xmlns:mc="http://schemas.openxmlformats.org/markup-compatibility/2006">
          <mc:Choice Requires="x14">
            <control shapeId="39012" r:id="rId238" name="Check Box 1124">
              <controlPr defaultSize="0" autoFill="0" autoLine="0" autoPict="0">
                <anchor moveWithCells="1">
                  <from>
                    <xdr:col>3</xdr:col>
                    <xdr:colOff>166688</xdr:colOff>
                    <xdr:row>135</xdr:row>
                    <xdr:rowOff>14288</xdr:rowOff>
                  </from>
                  <to>
                    <xdr:col>3</xdr:col>
                    <xdr:colOff>457200</xdr:colOff>
                    <xdr:row>136</xdr:row>
                    <xdr:rowOff>0</xdr:rowOff>
                  </to>
                </anchor>
              </controlPr>
            </control>
          </mc:Choice>
        </mc:AlternateContent>
        <mc:AlternateContent xmlns:mc="http://schemas.openxmlformats.org/markup-compatibility/2006">
          <mc:Choice Requires="x14">
            <control shapeId="39013" r:id="rId239" name="Check Box 1125">
              <controlPr defaultSize="0" autoFill="0" autoLine="0" autoPict="0">
                <anchor moveWithCells="1">
                  <from>
                    <xdr:col>3</xdr:col>
                    <xdr:colOff>166688</xdr:colOff>
                    <xdr:row>136</xdr:row>
                    <xdr:rowOff>14288</xdr:rowOff>
                  </from>
                  <to>
                    <xdr:col>3</xdr:col>
                    <xdr:colOff>457200</xdr:colOff>
                    <xdr:row>137</xdr:row>
                    <xdr:rowOff>0</xdr:rowOff>
                  </to>
                </anchor>
              </controlPr>
            </control>
          </mc:Choice>
        </mc:AlternateContent>
        <mc:AlternateContent xmlns:mc="http://schemas.openxmlformats.org/markup-compatibility/2006">
          <mc:Choice Requires="x14">
            <control shapeId="39014" r:id="rId240" name="Check Box 1126">
              <controlPr defaultSize="0" autoFill="0" autoLine="0" autoPict="0">
                <anchor moveWithCells="1">
                  <from>
                    <xdr:col>3</xdr:col>
                    <xdr:colOff>166688</xdr:colOff>
                    <xdr:row>137</xdr:row>
                    <xdr:rowOff>14288</xdr:rowOff>
                  </from>
                  <to>
                    <xdr:col>3</xdr:col>
                    <xdr:colOff>457200</xdr:colOff>
                    <xdr:row>138</xdr:row>
                    <xdr:rowOff>0</xdr:rowOff>
                  </to>
                </anchor>
              </controlPr>
            </control>
          </mc:Choice>
        </mc:AlternateContent>
        <mc:AlternateContent xmlns:mc="http://schemas.openxmlformats.org/markup-compatibility/2006">
          <mc:Choice Requires="x14">
            <control shapeId="39015" r:id="rId241" name="Check Box 1127">
              <controlPr defaultSize="0" autoFill="0" autoLine="0" autoPict="0">
                <anchor moveWithCells="1">
                  <from>
                    <xdr:col>3</xdr:col>
                    <xdr:colOff>166688</xdr:colOff>
                    <xdr:row>138</xdr:row>
                    <xdr:rowOff>14288</xdr:rowOff>
                  </from>
                  <to>
                    <xdr:col>3</xdr:col>
                    <xdr:colOff>457200</xdr:colOff>
                    <xdr:row>139</xdr:row>
                    <xdr:rowOff>0</xdr:rowOff>
                  </to>
                </anchor>
              </controlPr>
            </control>
          </mc:Choice>
        </mc:AlternateContent>
        <mc:AlternateContent xmlns:mc="http://schemas.openxmlformats.org/markup-compatibility/2006">
          <mc:Choice Requires="x14">
            <control shapeId="39025" r:id="rId242" name="Check Box 1137">
              <controlPr defaultSize="0" autoFill="0" autoLine="0" autoPict="0">
                <anchor moveWithCells="1">
                  <from>
                    <xdr:col>3</xdr:col>
                    <xdr:colOff>166688</xdr:colOff>
                    <xdr:row>142</xdr:row>
                    <xdr:rowOff>14288</xdr:rowOff>
                  </from>
                  <to>
                    <xdr:col>3</xdr:col>
                    <xdr:colOff>457200</xdr:colOff>
                    <xdr:row>143</xdr:row>
                    <xdr:rowOff>0</xdr:rowOff>
                  </to>
                </anchor>
              </controlPr>
            </control>
          </mc:Choice>
        </mc:AlternateContent>
        <mc:AlternateContent xmlns:mc="http://schemas.openxmlformats.org/markup-compatibility/2006">
          <mc:Choice Requires="x14">
            <control shapeId="39026" r:id="rId243" name="Check Box 1138">
              <controlPr defaultSize="0" autoFill="0" autoLine="0" autoPict="0">
                <anchor moveWithCells="1">
                  <from>
                    <xdr:col>3</xdr:col>
                    <xdr:colOff>166688</xdr:colOff>
                    <xdr:row>143</xdr:row>
                    <xdr:rowOff>14288</xdr:rowOff>
                  </from>
                  <to>
                    <xdr:col>3</xdr:col>
                    <xdr:colOff>457200</xdr:colOff>
                    <xdr:row>144</xdr:row>
                    <xdr:rowOff>0</xdr:rowOff>
                  </to>
                </anchor>
              </controlPr>
            </control>
          </mc:Choice>
        </mc:AlternateContent>
        <mc:AlternateContent xmlns:mc="http://schemas.openxmlformats.org/markup-compatibility/2006">
          <mc:Choice Requires="x14">
            <control shapeId="39027" r:id="rId244" name="Check Box 1139">
              <controlPr defaultSize="0" autoFill="0" autoLine="0" autoPict="0">
                <anchor moveWithCells="1">
                  <from>
                    <xdr:col>3</xdr:col>
                    <xdr:colOff>166688</xdr:colOff>
                    <xdr:row>144</xdr:row>
                    <xdr:rowOff>14288</xdr:rowOff>
                  </from>
                  <to>
                    <xdr:col>3</xdr:col>
                    <xdr:colOff>457200</xdr:colOff>
                    <xdr:row>145</xdr:row>
                    <xdr:rowOff>0</xdr:rowOff>
                  </to>
                </anchor>
              </controlPr>
            </control>
          </mc:Choice>
        </mc:AlternateContent>
        <mc:AlternateContent xmlns:mc="http://schemas.openxmlformats.org/markup-compatibility/2006">
          <mc:Choice Requires="x14">
            <control shapeId="39028" r:id="rId245" name="Check Box 1140">
              <controlPr defaultSize="0" autoFill="0" autoLine="0" autoPict="0">
                <anchor moveWithCells="1">
                  <from>
                    <xdr:col>3</xdr:col>
                    <xdr:colOff>166688</xdr:colOff>
                    <xdr:row>145</xdr:row>
                    <xdr:rowOff>14288</xdr:rowOff>
                  </from>
                  <to>
                    <xdr:col>3</xdr:col>
                    <xdr:colOff>457200</xdr:colOff>
                    <xdr:row>146</xdr:row>
                    <xdr:rowOff>0</xdr:rowOff>
                  </to>
                </anchor>
              </controlPr>
            </control>
          </mc:Choice>
        </mc:AlternateContent>
        <mc:AlternateContent xmlns:mc="http://schemas.openxmlformats.org/markup-compatibility/2006">
          <mc:Choice Requires="x14">
            <control shapeId="39029" r:id="rId246" name="Check Box 1141">
              <controlPr defaultSize="0" autoFill="0" autoLine="0" autoPict="0">
                <anchor moveWithCells="1">
                  <from>
                    <xdr:col>3</xdr:col>
                    <xdr:colOff>166688</xdr:colOff>
                    <xdr:row>146</xdr:row>
                    <xdr:rowOff>14288</xdr:rowOff>
                  </from>
                  <to>
                    <xdr:col>3</xdr:col>
                    <xdr:colOff>457200</xdr:colOff>
                    <xdr:row>147</xdr:row>
                    <xdr:rowOff>0</xdr:rowOff>
                  </to>
                </anchor>
              </controlPr>
            </control>
          </mc:Choice>
        </mc:AlternateContent>
        <mc:AlternateContent xmlns:mc="http://schemas.openxmlformats.org/markup-compatibility/2006">
          <mc:Choice Requires="x14">
            <control shapeId="39030" r:id="rId247" name="Check Box 1142">
              <controlPr defaultSize="0" autoFill="0" autoLine="0" autoPict="0">
                <anchor moveWithCells="1">
                  <from>
                    <xdr:col>3</xdr:col>
                    <xdr:colOff>166688</xdr:colOff>
                    <xdr:row>147</xdr:row>
                    <xdr:rowOff>14288</xdr:rowOff>
                  </from>
                  <to>
                    <xdr:col>3</xdr:col>
                    <xdr:colOff>457200</xdr:colOff>
                    <xdr:row>148</xdr:row>
                    <xdr:rowOff>0</xdr:rowOff>
                  </to>
                </anchor>
              </controlPr>
            </control>
          </mc:Choice>
        </mc:AlternateContent>
        <mc:AlternateContent xmlns:mc="http://schemas.openxmlformats.org/markup-compatibility/2006">
          <mc:Choice Requires="x14">
            <control shapeId="39031" r:id="rId248" name="Check Box 1143">
              <controlPr defaultSize="0" autoFill="0" autoLine="0" autoPict="0">
                <anchor moveWithCells="1">
                  <from>
                    <xdr:col>3</xdr:col>
                    <xdr:colOff>166688</xdr:colOff>
                    <xdr:row>148</xdr:row>
                    <xdr:rowOff>14288</xdr:rowOff>
                  </from>
                  <to>
                    <xdr:col>3</xdr:col>
                    <xdr:colOff>457200</xdr:colOff>
                    <xdr:row>149</xdr:row>
                    <xdr:rowOff>0</xdr:rowOff>
                  </to>
                </anchor>
              </controlPr>
            </control>
          </mc:Choice>
        </mc:AlternateContent>
        <mc:AlternateContent xmlns:mc="http://schemas.openxmlformats.org/markup-compatibility/2006">
          <mc:Choice Requires="x14">
            <control shapeId="39032" r:id="rId249" name="Check Box 1144">
              <controlPr defaultSize="0" autoFill="0" autoLine="0" autoPict="0">
                <anchor moveWithCells="1">
                  <from>
                    <xdr:col>3</xdr:col>
                    <xdr:colOff>166688</xdr:colOff>
                    <xdr:row>149</xdr:row>
                    <xdr:rowOff>14288</xdr:rowOff>
                  </from>
                  <to>
                    <xdr:col>3</xdr:col>
                    <xdr:colOff>457200</xdr:colOff>
                    <xdr:row>150</xdr:row>
                    <xdr:rowOff>0</xdr:rowOff>
                  </to>
                </anchor>
              </controlPr>
            </control>
          </mc:Choice>
        </mc:AlternateContent>
        <mc:AlternateContent xmlns:mc="http://schemas.openxmlformats.org/markup-compatibility/2006">
          <mc:Choice Requires="x14">
            <control shapeId="39033" r:id="rId250" name="Check Box 1145">
              <controlPr defaultSize="0" autoFill="0" autoLine="0" autoPict="0">
                <anchor moveWithCells="1">
                  <from>
                    <xdr:col>3</xdr:col>
                    <xdr:colOff>166688</xdr:colOff>
                    <xdr:row>150</xdr:row>
                    <xdr:rowOff>14288</xdr:rowOff>
                  </from>
                  <to>
                    <xdr:col>3</xdr:col>
                    <xdr:colOff>457200</xdr:colOff>
                    <xdr:row>151</xdr:row>
                    <xdr:rowOff>0</xdr:rowOff>
                  </to>
                </anchor>
              </controlPr>
            </control>
          </mc:Choice>
        </mc:AlternateContent>
        <mc:AlternateContent xmlns:mc="http://schemas.openxmlformats.org/markup-compatibility/2006">
          <mc:Choice Requires="x14">
            <control shapeId="39047" r:id="rId251" name="Check Box 1159">
              <controlPr defaultSize="0" autoFill="0" autoLine="0" autoPict="0">
                <anchor moveWithCells="1">
                  <from>
                    <xdr:col>3</xdr:col>
                    <xdr:colOff>166688</xdr:colOff>
                    <xdr:row>154</xdr:row>
                    <xdr:rowOff>14288</xdr:rowOff>
                  </from>
                  <to>
                    <xdr:col>3</xdr:col>
                    <xdr:colOff>457200</xdr:colOff>
                    <xdr:row>155</xdr:row>
                    <xdr:rowOff>0</xdr:rowOff>
                  </to>
                </anchor>
              </controlPr>
            </control>
          </mc:Choice>
        </mc:AlternateContent>
        <mc:AlternateContent xmlns:mc="http://schemas.openxmlformats.org/markup-compatibility/2006">
          <mc:Choice Requires="x14">
            <control shapeId="39048" r:id="rId252" name="Check Box 1160">
              <controlPr defaultSize="0" autoFill="0" autoLine="0" autoPict="0">
                <anchor moveWithCells="1">
                  <from>
                    <xdr:col>3</xdr:col>
                    <xdr:colOff>166688</xdr:colOff>
                    <xdr:row>155</xdr:row>
                    <xdr:rowOff>14288</xdr:rowOff>
                  </from>
                  <to>
                    <xdr:col>3</xdr:col>
                    <xdr:colOff>457200</xdr:colOff>
                    <xdr:row>156</xdr:row>
                    <xdr:rowOff>0</xdr:rowOff>
                  </to>
                </anchor>
              </controlPr>
            </control>
          </mc:Choice>
        </mc:AlternateContent>
        <mc:AlternateContent xmlns:mc="http://schemas.openxmlformats.org/markup-compatibility/2006">
          <mc:Choice Requires="x14">
            <control shapeId="39049" r:id="rId253" name="Check Box 1161">
              <controlPr defaultSize="0" autoFill="0" autoLine="0" autoPict="0">
                <anchor moveWithCells="1">
                  <from>
                    <xdr:col>3</xdr:col>
                    <xdr:colOff>166688</xdr:colOff>
                    <xdr:row>156</xdr:row>
                    <xdr:rowOff>14288</xdr:rowOff>
                  </from>
                  <to>
                    <xdr:col>3</xdr:col>
                    <xdr:colOff>457200</xdr:colOff>
                    <xdr:row>157</xdr:row>
                    <xdr:rowOff>0</xdr:rowOff>
                  </to>
                </anchor>
              </controlPr>
            </control>
          </mc:Choice>
        </mc:AlternateContent>
        <mc:AlternateContent xmlns:mc="http://schemas.openxmlformats.org/markup-compatibility/2006">
          <mc:Choice Requires="x14">
            <control shapeId="39050" r:id="rId254" name="Check Box 1162">
              <controlPr defaultSize="0" autoFill="0" autoLine="0" autoPict="0">
                <anchor moveWithCells="1">
                  <from>
                    <xdr:col>3</xdr:col>
                    <xdr:colOff>166688</xdr:colOff>
                    <xdr:row>157</xdr:row>
                    <xdr:rowOff>14288</xdr:rowOff>
                  </from>
                  <to>
                    <xdr:col>3</xdr:col>
                    <xdr:colOff>457200</xdr:colOff>
                    <xdr:row>158</xdr:row>
                    <xdr:rowOff>0</xdr:rowOff>
                  </to>
                </anchor>
              </controlPr>
            </control>
          </mc:Choice>
        </mc:AlternateContent>
        <mc:AlternateContent xmlns:mc="http://schemas.openxmlformats.org/markup-compatibility/2006">
          <mc:Choice Requires="x14">
            <control shapeId="39051" r:id="rId255" name="Check Box 1163">
              <controlPr defaultSize="0" autoFill="0" autoLine="0" autoPict="0">
                <anchor moveWithCells="1">
                  <from>
                    <xdr:col>3</xdr:col>
                    <xdr:colOff>166688</xdr:colOff>
                    <xdr:row>158</xdr:row>
                    <xdr:rowOff>14288</xdr:rowOff>
                  </from>
                  <to>
                    <xdr:col>3</xdr:col>
                    <xdr:colOff>457200</xdr:colOff>
                    <xdr:row>159</xdr:row>
                    <xdr:rowOff>0</xdr:rowOff>
                  </to>
                </anchor>
              </controlPr>
            </control>
          </mc:Choice>
        </mc:AlternateContent>
        <mc:AlternateContent xmlns:mc="http://schemas.openxmlformats.org/markup-compatibility/2006">
          <mc:Choice Requires="x14">
            <control shapeId="39052" r:id="rId256" name="Check Box 1164">
              <controlPr defaultSize="0" autoFill="0" autoLine="0" autoPict="0">
                <anchor moveWithCells="1">
                  <from>
                    <xdr:col>3</xdr:col>
                    <xdr:colOff>166688</xdr:colOff>
                    <xdr:row>159</xdr:row>
                    <xdr:rowOff>14288</xdr:rowOff>
                  </from>
                  <to>
                    <xdr:col>3</xdr:col>
                    <xdr:colOff>457200</xdr:colOff>
                    <xdr:row>160</xdr:row>
                    <xdr:rowOff>0</xdr:rowOff>
                  </to>
                </anchor>
              </controlPr>
            </control>
          </mc:Choice>
        </mc:AlternateContent>
        <mc:AlternateContent xmlns:mc="http://schemas.openxmlformats.org/markup-compatibility/2006">
          <mc:Choice Requires="x14">
            <control shapeId="39053" r:id="rId257" name="Check Box 1165">
              <controlPr defaultSize="0" autoFill="0" autoLine="0" autoPict="0">
                <anchor moveWithCells="1">
                  <from>
                    <xdr:col>3</xdr:col>
                    <xdr:colOff>166688</xdr:colOff>
                    <xdr:row>160</xdr:row>
                    <xdr:rowOff>14288</xdr:rowOff>
                  </from>
                  <to>
                    <xdr:col>3</xdr:col>
                    <xdr:colOff>457200</xdr:colOff>
                    <xdr:row>161</xdr:row>
                    <xdr:rowOff>0</xdr:rowOff>
                  </to>
                </anchor>
              </controlPr>
            </control>
          </mc:Choice>
        </mc:AlternateContent>
        <mc:AlternateContent xmlns:mc="http://schemas.openxmlformats.org/markup-compatibility/2006">
          <mc:Choice Requires="x14">
            <control shapeId="39054" r:id="rId258" name="Check Box 1166">
              <controlPr defaultSize="0" autoFill="0" autoLine="0" autoPict="0">
                <anchor moveWithCells="1">
                  <from>
                    <xdr:col>3</xdr:col>
                    <xdr:colOff>166688</xdr:colOff>
                    <xdr:row>161</xdr:row>
                    <xdr:rowOff>14288</xdr:rowOff>
                  </from>
                  <to>
                    <xdr:col>3</xdr:col>
                    <xdr:colOff>457200</xdr:colOff>
                    <xdr:row>162</xdr:row>
                    <xdr:rowOff>0</xdr:rowOff>
                  </to>
                </anchor>
              </controlPr>
            </control>
          </mc:Choice>
        </mc:AlternateContent>
        <mc:AlternateContent xmlns:mc="http://schemas.openxmlformats.org/markup-compatibility/2006">
          <mc:Choice Requires="x14">
            <control shapeId="39055" r:id="rId259" name="Check Box 1167">
              <controlPr defaultSize="0" autoFill="0" autoLine="0" autoPict="0">
                <anchor moveWithCells="1">
                  <from>
                    <xdr:col>3</xdr:col>
                    <xdr:colOff>166688</xdr:colOff>
                    <xdr:row>162</xdr:row>
                    <xdr:rowOff>14288</xdr:rowOff>
                  </from>
                  <to>
                    <xdr:col>3</xdr:col>
                    <xdr:colOff>457200</xdr:colOff>
                    <xdr:row>163</xdr:row>
                    <xdr:rowOff>0</xdr:rowOff>
                  </to>
                </anchor>
              </controlPr>
            </control>
          </mc:Choice>
        </mc:AlternateContent>
        <mc:AlternateContent xmlns:mc="http://schemas.openxmlformats.org/markup-compatibility/2006">
          <mc:Choice Requires="x14">
            <control shapeId="39056" r:id="rId260" name="Check Box 1168">
              <controlPr defaultSize="0" autoFill="0" autoLine="0" autoPict="0">
                <anchor moveWithCells="1">
                  <from>
                    <xdr:col>3</xdr:col>
                    <xdr:colOff>166688</xdr:colOff>
                    <xdr:row>163</xdr:row>
                    <xdr:rowOff>14288</xdr:rowOff>
                  </from>
                  <to>
                    <xdr:col>3</xdr:col>
                    <xdr:colOff>457200</xdr:colOff>
                    <xdr:row>164</xdr:row>
                    <xdr:rowOff>0</xdr:rowOff>
                  </to>
                </anchor>
              </controlPr>
            </control>
          </mc:Choice>
        </mc:AlternateContent>
        <mc:AlternateContent xmlns:mc="http://schemas.openxmlformats.org/markup-compatibility/2006">
          <mc:Choice Requires="x14">
            <control shapeId="39057" r:id="rId261" name="Check Box 1169">
              <controlPr defaultSize="0" autoFill="0" autoLine="0" autoPict="0">
                <anchor moveWithCells="1">
                  <from>
                    <xdr:col>3</xdr:col>
                    <xdr:colOff>166688</xdr:colOff>
                    <xdr:row>164</xdr:row>
                    <xdr:rowOff>14288</xdr:rowOff>
                  </from>
                  <to>
                    <xdr:col>3</xdr:col>
                    <xdr:colOff>457200</xdr:colOff>
                    <xdr:row>165</xdr:row>
                    <xdr:rowOff>0</xdr:rowOff>
                  </to>
                </anchor>
              </controlPr>
            </control>
          </mc:Choice>
        </mc:AlternateContent>
        <mc:AlternateContent xmlns:mc="http://schemas.openxmlformats.org/markup-compatibility/2006">
          <mc:Choice Requires="x14">
            <control shapeId="39058" r:id="rId262" name="Check Box 1170">
              <controlPr defaultSize="0" autoFill="0" autoLine="0" autoPict="0">
                <anchor moveWithCells="1">
                  <from>
                    <xdr:col>3</xdr:col>
                    <xdr:colOff>166688</xdr:colOff>
                    <xdr:row>165</xdr:row>
                    <xdr:rowOff>14288</xdr:rowOff>
                  </from>
                  <to>
                    <xdr:col>3</xdr:col>
                    <xdr:colOff>457200</xdr:colOff>
                    <xdr:row>166</xdr:row>
                    <xdr:rowOff>0</xdr:rowOff>
                  </to>
                </anchor>
              </controlPr>
            </control>
          </mc:Choice>
        </mc:AlternateContent>
        <mc:AlternateContent xmlns:mc="http://schemas.openxmlformats.org/markup-compatibility/2006">
          <mc:Choice Requires="x14">
            <control shapeId="39059" r:id="rId263" name="Check Box 1171">
              <controlPr defaultSize="0" autoFill="0" autoLine="0" autoPict="0">
                <anchor moveWithCells="1">
                  <from>
                    <xdr:col>3</xdr:col>
                    <xdr:colOff>166688</xdr:colOff>
                    <xdr:row>166</xdr:row>
                    <xdr:rowOff>14288</xdr:rowOff>
                  </from>
                  <to>
                    <xdr:col>3</xdr:col>
                    <xdr:colOff>457200</xdr:colOff>
                    <xdr:row>167</xdr:row>
                    <xdr:rowOff>0</xdr:rowOff>
                  </to>
                </anchor>
              </controlPr>
            </control>
          </mc:Choice>
        </mc:AlternateContent>
        <mc:AlternateContent xmlns:mc="http://schemas.openxmlformats.org/markup-compatibility/2006">
          <mc:Choice Requires="x14">
            <control shapeId="39060" r:id="rId264" name="Check Box 1172">
              <controlPr defaultSize="0" autoFill="0" autoLine="0" autoPict="0">
                <anchor moveWithCells="1">
                  <from>
                    <xdr:col>3</xdr:col>
                    <xdr:colOff>152400</xdr:colOff>
                    <xdr:row>169</xdr:row>
                    <xdr:rowOff>14288</xdr:rowOff>
                  </from>
                  <to>
                    <xdr:col>3</xdr:col>
                    <xdr:colOff>547688</xdr:colOff>
                    <xdr:row>169</xdr:row>
                    <xdr:rowOff>366713</xdr:rowOff>
                  </to>
                </anchor>
              </controlPr>
            </control>
          </mc:Choice>
        </mc:AlternateContent>
        <mc:AlternateContent xmlns:mc="http://schemas.openxmlformats.org/markup-compatibility/2006">
          <mc:Choice Requires="x14">
            <control shapeId="39070" r:id="rId265" name="Check Box 1182">
              <controlPr defaultSize="0" autoFill="0" autoLine="0" autoPict="0">
                <anchor moveWithCells="1">
                  <from>
                    <xdr:col>3</xdr:col>
                    <xdr:colOff>152400</xdr:colOff>
                    <xdr:row>170</xdr:row>
                    <xdr:rowOff>14288</xdr:rowOff>
                  </from>
                  <to>
                    <xdr:col>3</xdr:col>
                    <xdr:colOff>547688</xdr:colOff>
                    <xdr:row>170</xdr:row>
                    <xdr:rowOff>366713</xdr:rowOff>
                  </to>
                </anchor>
              </controlPr>
            </control>
          </mc:Choice>
        </mc:AlternateContent>
        <mc:AlternateContent xmlns:mc="http://schemas.openxmlformats.org/markup-compatibility/2006">
          <mc:Choice Requires="x14">
            <control shapeId="39071" r:id="rId266" name="Check Box 1183">
              <controlPr defaultSize="0" autoFill="0" autoLine="0" autoPict="0">
                <anchor moveWithCells="1">
                  <from>
                    <xdr:col>3</xdr:col>
                    <xdr:colOff>152400</xdr:colOff>
                    <xdr:row>171</xdr:row>
                    <xdr:rowOff>14288</xdr:rowOff>
                  </from>
                  <to>
                    <xdr:col>3</xdr:col>
                    <xdr:colOff>547688</xdr:colOff>
                    <xdr:row>171</xdr:row>
                    <xdr:rowOff>366713</xdr:rowOff>
                  </to>
                </anchor>
              </controlPr>
            </control>
          </mc:Choice>
        </mc:AlternateContent>
        <mc:AlternateContent xmlns:mc="http://schemas.openxmlformats.org/markup-compatibility/2006">
          <mc:Choice Requires="x14">
            <control shapeId="39072" r:id="rId267" name="Check Box 1184">
              <controlPr defaultSize="0" autoFill="0" autoLine="0" autoPict="0">
                <anchor moveWithCells="1">
                  <from>
                    <xdr:col>3</xdr:col>
                    <xdr:colOff>152400</xdr:colOff>
                    <xdr:row>172</xdr:row>
                    <xdr:rowOff>14288</xdr:rowOff>
                  </from>
                  <to>
                    <xdr:col>3</xdr:col>
                    <xdr:colOff>547688</xdr:colOff>
                    <xdr:row>172</xdr:row>
                    <xdr:rowOff>366713</xdr:rowOff>
                  </to>
                </anchor>
              </controlPr>
            </control>
          </mc:Choice>
        </mc:AlternateContent>
        <mc:AlternateContent xmlns:mc="http://schemas.openxmlformats.org/markup-compatibility/2006">
          <mc:Choice Requires="x14">
            <control shapeId="39073" r:id="rId268" name="Check Box 1185">
              <controlPr defaultSize="0" autoFill="0" autoLine="0" autoPict="0">
                <anchor moveWithCells="1">
                  <from>
                    <xdr:col>3</xdr:col>
                    <xdr:colOff>152400</xdr:colOff>
                    <xdr:row>173</xdr:row>
                    <xdr:rowOff>14288</xdr:rowOff>
                  </from>
                  <to>
                    <xdr:col>3</xdr:col>
                    <xdr:colOff>547688</xdr:colOff>
                    <xdr:row>173</xdr:row>
                    <xdr:rowOff>366713</xdr:rowOff>
                  </to>
                </anchor>
              </controlPr>
            </control>
          </mc:Choice>
        </mc:AlternateContent>
        <mc:AlternateContent xmlns:mc="http://schemas.openxmlformats.org/markup-compatibility/2006">
          <mc:Choice Requires="x14">
            <control shapeId="39074" r:id="rId269" name="Check Box 1186">
              <controlPr defaultSize="0" autoFill="0" autoLine="0" autoPict="0">
                <anchor moveWithCells="1">
                  <from>
                    <xdr:col>3</xdr:col>
                    <xdr:colOff>152400</xdr:colOff>
                    <xdr:row>174</xdr:row>
                    <xdr:rowOff>14288</xdr:rowOff>
                  </from>
                  <to>
                    <xdr:col>3</xdr:col>
                    <xdr:colOff>547688</xdr:colOff>
                    <xdr:row>174</xdr:row>
                    <xdr:rowOff>366713</xdr:rowOff>
                  </to>
                </anchor>
              </controlPr>
            </control>
          </mc:Choice>
        </mc:AlternateContent>
        <mc:AlternateContent xmlns:mc="http://schemas.openxmlformats.org/markup-compatibility/2006">
          <mc:Choice Requires="x14">
            <control shapeId="39075" r:id="rId270" name="Check Box 1187">
              <controlPr defaultSize="0" autoFill="0" autoLine="0" autoPict="0">
                <anchor moveWithCells="1">
                  <from>
                    <xdr:col>3</xdr:col>
                    <xdr:colOff>152400</xdr:colOff>
                    <xdr:row>175</xdr:row>
                    <xdr:rowOff>14288</xdr:rowOff>
                  </from>
                  <to>
                    <xdr:col>3</xdr:col>
                    <xdr:colOff>547688</xdr:colOff>
                    <xdr:row>175</xdr:row>
                    <xdr:rowOff>366713</xdr:rowOff>
                  </to>
                </anchor>
              </controlPr>
            </control>
          </mc:Choice>
        </mc:AlternateContent>
        <mc:AlternateContent xmlns:mc="http://schemas.openxmlformats.org/markup-compatibility/2006">
          <mc:Choice Requires="x14">
            <control shapeId="39076" r:id="rId271" name="Check Box 1188">
              <controlPr defaultSize="0" autoFill="0" autoLine="0" autoPict="0">
                <anchor moveWithCells="1">
                  <from>
                    <xdr:col>3</xdr:col>
                    <xdr:colOff>152400</xdr:colOff>
                    <xdr:row>176</xdr:row>
                    <xdr:rowOff>14288</xdr:rowOff>
                  </from>
                  <to>
                    <xdr:col>3</xdr:col>
                    <xdr:colOff>547688</xdr:colOff>
                    <xdr:row>176</xdr:row>
                    <xdr:rowOff>366713</xdr:rowOff>
                  </to>
                </anchor>
              </controlPr>
            </control>
          </mc:Choice>
        </mc:AlternateContent>
        <mc:AlternateContent xmlns:mc="http://schemas.openxmlformats.org/markup-compatibility/2006">
          <mc:Choice Requires="x14">
            <control shapeId="39077" r:id="rId272" name="Check Box 1189">
              <controlPr defaultSize="0" autoFill="0" autoLine="0" autoPict="0">
                <anchor moveWithCells="1">
                  <from>
                    <xdr:col>3</xdr:col>
                    <xdr:colOff>152400</xdr:colOff>
                    <xdr:row>177</xdr:row>
                    <xdr:rowOff>14288</xdr:rowOff>
                  </from>
                  <to>
                    <xdr:col>3</xdr:col>
                    <xdr:colOff>547688</xdr:colOff>
                    <xdr:row>177</xdr:row>
                    <xdr:rowOff>366713</xdr:rowOff>
                  </to>
                </anchor>
              </controlPr>
            </control>
          </mc:Choice>
        </mc:AlternateContent>
        <mc:AlternateContent xmlns:mc="http://schemas.openxmlformats.org/markup-compatibility/2006">
          <mc:Choice Requires="x14">
            <control shapeId="39078" r:id="rId273" name="Check Box 1190">
              <controlPr defaultSize="0" autoFill="0" autoLine="0" autoPict="0">
                <anchor moveWithCells="1">
                  <from>
                    <xdr:col>3</xdr:col>
                    <xdr:colOff>152400</xdr:colOff>
                    <xdr:row>178</xdr:row>
                    <xdr:rowOff>14288</xdr:rowOff>
                  </from>
                  <to>
                    <xdr:col>3</xdr:col>
                    <xdr:colOff>547688</xdr:colOff>
                    <xdr:row>178</xdr:row>
                    <xdr:rowOff>366713</xdr:rowOff>
                  </to>
                </anchor>
              </controlPr>
            </control>
          </mc:Choice>
        </mc:AlternateContent>
        <mc:AlternateContent xmlns:mc="http://schemas.openxmlformats.org/markup-compatibility/2006">
          <mc:Choice Requires="x14">
            <control shapeId="39079" r:id="rId274" name="Check Box 1191">
              <controlPr defaultSize="0" autoFill="0" autoLine="0" autoPict="0">
                <anchor moveWithCells="1">
                  <from>
                    <xdr:col>3</xdr:col>
                    <xdr:colOff>138113</xdr:colOff>
                    <xdr:row>181</xdr:row>
                    <xdr:rowOff>14288</xdr:rowOff>
                  </from>
                  <to>
                    <xdr:col>3</xdr:col>
                    <xdr:colOff>519113</xdr:colOff>
                    <xdr:row>182</xdr:row>
                    <xdr:rowOff>0</xdr:rowOff>
                  </to>
                </anchor>
              </controlPr>
            </control>
          </mc:Choice>
        </mc:AlternateContent>
        <mc:AlternateContent xmlns:mc="http://schemas.openxmlformats.org/markup-compatibility/2006">
          <mc:Choice Requires="x14">
            <control shapeId="39082" r:id="rId275" name="Check Box 1194">
              <controlPr defaultSize="0" autoFill="0" autoLine="0" autoPict="0">
                <anchor moveWithCells="1">
                  <from>
                    <xdr:col>3</xdr:col>
                    <xdr:colOff>138113</xdr:colOff>
                    <xdr:row>182</xdr:row>
                    <xdr:rowOff>14288</xdr:rowOff>
                  </from>
                  <to>
                    <xdr:col>3</xdr:col>
                    <xdr:colOff>519113</xdr:colOff>
                    <xdr:row>183</xdr:row>
                    <xdr:rowOff>0</xdr:rowOff>
                  </to>
                </anchor>
              </controlPr>
            </control>
          </mc:Choice>
        </mc:AlternateContent>
        <mc:AlternateContent xmlns:mc="http://schemas.openxmlformats.org/markup-compatibility/2006">
          <mc:Choice Requires="x14">
            <control shapeId="39083" r:id="rId276" name="Check Box 1195">
              <controlPr defaultSize="0" autoFill="0" autoLine="0" autoPict="0">
                <anchor moveWithCells="1">
                  <from>
                    <xdr:col>3</xdr:col>
                    <xdr:colOff>138113</xdr:colOff>
                    <xdr:row>183</xdr:row>
                    <xdr:rowOff>14288</xdr:rowOff>
                  </from>
                  <to>
                    <xdr:col>3</xdr:col>
                    <xdr:colOff>519113</xdr:colOff>
                    <xdr:row>184</xdr:row>
                    <xdr:rowOff>0</xdr:rowOff>
                  </to>
                </anchor>
              </controlPr>
            </control>
          </mc:Choice>
        </mc:AlternateContent>
        <mc:AlternateContent xmlns:mc="http://schemas.openxmlformats.org/markup-compatibility/2006">
          <mc:Choice Requires="x14">
            <control shapeId="39102" r:id="rId277" name="Check Box 1214">
              <controlPr defaultSize="0" autoFill="0" autoLine="0" autoPict="0">
                <anchor moveWithCells="1">
                  <from>
                    <xdr:col>3</xdr:col>
                    <xdr:colOff>166688</xdr:colOff>
                    <xdr:row>187</xdr:row>
                    <xdr:rowOff>14288</xdr:rowOff>
                  </from>
                  <to>
                    <xdr:col>3</xdr:col>
                    <xdr:colOff>442913</xdr:colOff>
                    <xdr:row>188</xdr:row>
                    <xdr:rowOff>0</xdr:rowOff>
                  </to>
                </anchor>
              </controlPr>
            </control>
          </mc:Choice>
        </mc:AlternateContent>
        <mc:AlternateContent xmlns:mc="http://schemas.openxmlformats.org/markup-compatibility/2006">
          <mc:Choice Requires="x14">
            <control shapeId="39103" r:id="rId278" name="Check Box 1215">
              <controlPr defaultSize="0" autoFill="0" autoLine="0" autoPict="0">
                <anchor moveWithCells="1">
                  <from>
                    <xdr:col>3</xdr:col>
                    <xdr:colOff>166688</xdr:colOff>
                    <xdr:row>188</xdr:row>
                    <xdr:rowOff>14288</xdr:rowOff>
                  </from>
                  <to>
                    <xdr:col>3</xdr:col>
                    <xdr:colOff>442913</xdr:colOff>
                    <xdr:row>189</xdr:row>
                    <xdr:rowOff>0</xdr:rowOff>
                  </to>
                </anchor>
              </controlPr>
            </control>
          </mc:Choice>
        </mc:AlternateContent>
        <mc:AlternateContent xmlns:mc="http://schemas.openxmlformats.org/markup-compatibility/2006">
          <mc:Choice Requires="x14">
            <control shapeId="39104" r:id="rId279" name="Check Box 1216">
              <controlPr defaultSize="0" autoFill="0" autoLine="0" autoPict="0">
                <anchor moveWithCells="1">
                  <from>
                    <xdr:col>3</xdr:col>
                    <xdr:colOff>166688</xdr:colOff>
                    <xdr:row>189</xdr:row>
                    <xdr:rowOff>14288</xdr:rowOff>
                  </from>
                  <to>
                    <xdr:col>3</xdr:col>
                    <xdr:colOff>442913</xdr:colOff>
                    <xdr:row>190</xdr:row>
                    <xdr:rowOff>0</xdr:rowOff>
                  </to>
                </anchor>
              </controlPr>
            </control>
          </mc:Choice>
        </mc:AlternateContent>
        <mc:AlternateContent xmlns:mc="http://schemas.openxmlformats.org/markup-compatibility/2006">
          <mc:Choice Requires="x14">
            <control shapeId="39105" r:id="rId280" name="Check Box 1217">
              <controlPr defaultSize="0" autoFill="0" autoLine="0" autoPict="0">
                <anchor moveWithCells="1">
                  <from>
                    <xdr:col>3</xdr:col>
                    <xdr:colOff>166688</xdr:colOff>
                    <xdr:row>190</xdr:row>
                    <xdr:rowOff>14288</xdr:rowOff>
                  </from>
                  <to>
                    <xdr:col>3</xdr:col>
                    <xdr:colOff>442913</xdr:colOff>
                    <xdr:row>191</xdr:row>
                    <xdr:rowOff>0</xdr:rowOff>
                  </to>
                </anchor>
              </controlPr>
            </control>
          </mc:Choice>
        </mc:AlternateContent>
        <mc:AlternateContent xmlns:mc="http://schemas.openxmlformats.org/markup-compatibility/2006">
          <mc:Choice Requires="x14">
            <control shapeId="39106" r:id="rId281" name="Check Box 1218">
              <controlPr defaultSize="0" autoFill="0" autoLine="0" autoPict="0">
                <anchor moveWithCells="1">
                  <from>
                    <xdr:col>3</xdr:col>
                    <xdr:colOff>166688</xdr:colOff>
                    <xdr:row>191</xdr:row>
                    <xdr:rowOff>14288</xdr:rowOff>
                  </from>
                  <to>
                    <xdr:col>3</xdr:col>
                    <xdr:colOff>442913</xdr:colOff>
                    <xdr:row>192</xdr:row>
                    <xdr:rowOff>0</xdr:rowOff>
                  </to>
                </anchor>
              </controlPr>
            </control>
          </mc:Choice>
        </mc:AlternateContent>
        <mc:AlternateContent xmlns:mc="http://schemas.openxmlformats.org/markup-compatibility/2006">
          <mc:Choice Requires="x14">
            <control shapeId="39107" r:id="rId282" name="Check Box 1219">
              <controlPr defaultSize="0" autoFill="0" autoLine="0" autoPict="0">
                <anchor moveWithCells="1">
                  <from>
                    <xdr:col>3</xdr:col>
                    <xdr:colOff>166688</xdr:colOff>
                    <xdr:row>192</xdr:row>
                    <xdr:rowOff>14288</xdr:rowOff>
                  </from>
                  <to>
                    <xdr:col>3</xdr:col>
                    <xdr:colOff>442913</xdr:colOff>
                    <xdr:row>193</xdr:row>
                    <xdr:rowOff>0</xdr:rowOff>
                  </to>
                </anchor>
              </controlPr>
            </control>
          </mc:Choice>
        </mc:AlternateContent>
        <mc:AlternateContent xmlns:mc="http://schemas.openxmlformats.org/markup-compatibility/2006">
          <mc:Choice Requires="x14">
            <control shapeId="39108" r:id="rId283" name="Check Box 1220">
              <controlPr defaultSize="0" autoFill="0" autoLine="0" autoPict="0">
                <anchor moveWithCells="1">
                  <from>
                    <xdr:col>3</xdr:col>
                    <xdr:colOff>166688</xdr:colOff>
                    <xdr:row>193</xdr:row>
                    <xdr:rowOff>14288</xdr:rowOff>
                  </from>
                  <to>
                    <xdr:col>3</xdr:col>
                    <xdr:colOff>442913</xdr:colOff>
                    <xdr:row>194</xdr:row>
                    <xdr:rowOff>0</xdr:rowOff>
                  </to>
                </anchor>
              </controlPr>
            </control>
          </mc:Choice>
        </mc:AlternateContent>
        <mc:AlternateContent xmlns:mc="http://schemas.openxmlformats.org/markup-compatibility/2006">
          <mc:Choice Requires="x14">
            <control shapeId="39109" r:id="rId284" name="Check Box 1221">
              <controlPr defaultSize="0" autoFill="0" autoLine="0" autoPict="0">
                <anchor moveWithCells="1">
                  <from>
                    <xdr:col>3</xdr:col>
                    <xdr:colOff>166688</xdr:colOff>
                    <xdr:row>194</xdr:row>
                    <xdr:rowOff>14288</xdr:rowOff>
                  </from>
                  <to>
                    <xdr:col>3</xdr:col>
                    <xdr:colOff>442913</xdr:colOff>
                    <xdr:row>195</xdr:row>
                    <xdr:rowOff>0</xdr:rowOff>
                  </to>
                </anchor>
              </controlPr>
            </control>
          </mc:Choice>
        </mc:AlternateContent>
        <mc:AlternateContent xmlns:mc="http://schemas.openxmlformats.org/markup-compatibility/2006">
          <mc:Choice Requires="x14">
            <control shapeId="39110" r:id="rId285" name="Check Box 1222">
              <controlPr defaultSize="0" autoFill="0" autoLine="0" autoPict="0">
                <anchor moveWithCells="1">
                  <from>
                    <xdr:col>3</xdr:col>
                    <xdr:colOff>166688</xdr:colOff>
                    <xdr:row>195</xdr:row>
                    <xdr:rowOff>14288</xdr:rowOff>
                  </from>
                  <to>
                    <xdr:col>3</xdr:col>
                    <xdr:colOff>442913</xdr:colOff>
                    <xdr:row>196</xdr:row>
                    <xdr:rowOff>0</xdr:rowOff>
                  </to>
                </anchor>
              </controlPr>
            </control>
          </mc:Choice>
        </mc:AlternateContent>
        <mc:AlternateContent xmlns:mc="http://schemas.openxmlformats.org/markup-compatibility/2006">
          <mc:Choice Requires="x14">
            <control shapeId="39119" r:id="rId286" name="Check Box 1231">
              <controlPr defaultSize="0" autoFill="0" autoLine="0" autoPict="0">
                <anchor moveWithCells="1">
                  <from>
                    <xdr:col>3</xdr:col>
                    <xdr:colOff>166688</xdr:colOff>
                    <xdr:row>213</xdr:row>
                    <xdr:rowOff>14288</xdr:rowOff>
                  </from>
                  <to>
                    <xdr:col>3</xdr:col>
                    <xdr:colOff>442913</xdr:colOff>
                    <xdr:row>214</xdr:row>
                    <xdr:rowOff>14288</xdr:rowOff>
                  </to>
                </anchor>
              </controlPr>
            </control>
          </mc:Choice>
        </mc:AlternateContent>
        <mc:AlternateContent xmlns:mc="http://schemas.openxmlformats.org/markup-compatibility/2006">
          <mc:Choice Requires="x14">
            <control shapeId="39120" r:id="rId287" name="Check Box 1232">
              <controlPr defaultSize="0" autoFill="0" autoLine="0" autoPict="0">
                <anchor moveWithCells="1">
                  <from>
                    <xdr:col>3</xdr:col>
                    <xdr:colOff>166688</xdr:colOff>
                    <xdr:row>214</xdr:row>
                    <xdr:rowOff>14288</xdr:rowOff>
                  </from>
                  <to>
                    <xdr:col>3</xdr:col>
                    <xdr:colOff>442913</xdr:colOff>
                    <xdr:row>215</xdr:row>
                    <xdr:rowOff>14288</xdr:rowOff>
                  </to>
                </anchor>
              </controlPr>
            </control>
          </mc:Choice>
        </mc:AlternateContent>
        <mc:AlternateContent xmlns:mc="http://schemas.openxmlformats.org/markup-compatibility/2006">
          <mc:Choice Requires="x14">
            <control shapeId="39121" r:id="rId288" name="Check Box 1233">
              <controlPr defaultSize="0" autoFill="0" autoLine="0" autoPict="0">
                <anchor moveWithCells="1">
                  <from>
                    <xdr:col>3</xdr:col>
                    <xdr:colOff>166688</xdr:colOff>
                    <xdr:row>215</xdr:row>
                    <xdr:rowOff>14288</xdr:rowOff>
                  </from>
                  <to>
                    <xdr:col>3</xdr:col>
                    <xdr:colOff>442913</xdr:colOff>
                    <xdr:row>216</xdr:row>
                    <xdr:rowOff>14288</xdr:rowOff>
                  </to>
                </anchor>
              </controlPr>
            </control>
          </mc:Choice>
        </mc:AlternateContent>
        <mc:AlternateContent xmlns:mc="http://schemas.openxmlformats.org/markup-compatibility/2006">
          <mc:Choice Requires="x14">
            <control shapeId="39122" r:id="rId289" name="Check Box 1234">
              <controlPr defaultSize="0" autoFill="0" autoLine="0" autoPict="0">
                <anchor moveWithCells="1">
                  <from>
                    <xdr:col>3</xdr:col>
                    <xdr:colOff>166688</xdr:colOff>
                    <xdr:row>216</xdr:row>
                    <xdr:rowOff>14288</xdr:rowOff>
                  </from>
                  <to>
                    <xdr:col>3</xdr:col>
                    <xdr:colOff>442913</xdr:colOff>
                    <xdr:row>217</xdr:row>
                    <xdr:rowOff>14288</xdr:rowOff>
                  </to>
                </anchor>
              </controlPr>
            </control>
          </mc:Choice>
        </mc:AlternateContent>
        <mc:AlternateContent xmlns:mc="http://schemas.openxmlformats.org/markup-compatibility/2006">
          <mc:Choice Requires="x14">
            <control shapeId="39123" r:id="rId290" name="Check Box 1235">
              <controlPr defaultSize="0" autoFill="0" autoLine="0" autoPict="0">
                <anchor moveWithCells="1">
                  <from>
                    <xdr:col>3</xdr:col>
                    <xdr:colOff>166688</xdr:colOff>
                    <xdr:row>217</xdr:row>
                    <xdr:rowOff>14288</xdr:rowOff>
                  </from>
                  <to>
                    <xdr:col>3</xdr:col>
                    <xdr:colOff>442913</xdr:colOff>
                    <xdr:row>218</xdr:row>
                    <xdr:rowOff>14288</xdr:rowOff>
                  </to>
                </anchor>
              </controlPr>
            </control>
          </mc:Choice>
        </mc:AlternateContent>
        <mc:AlternateContent xmlns:mc="http://schemas.openxmlformats.org/markup-compatibility/2006">
          <mc:Choice Requires="x14">
            <control shapeId="39124" r:id="rId291" name="Check Box 1236">
              <controlPr defaultSize="0" autoFill="0" autoLine="0" autoPict="0">
                <anchor moveWithCells="1">
                  <from>
                    <xdr:col>3</xdr:col>
                    <xdr:colOff>166688</xdr:colOff>
                    <xdr:row>218</xdr:row>
                    <xdr:rowOff>14288</xdr:rowOff>
                  </from>
                  <to>
                    <xdr:col>3</xdr:col>
                    <xdr:colOff>442913</xdr:colOff>
                    <xdr:row>219</xdr:row>
                    <xdr:rowOff>14288</xdr:rowOff>
                  </to>
                </anchor>
              </controlPr>
            </control>
          </mc:Choice>
        </mc:AlternateContent>
        <mc:AlternateContent xmlns:mc="http://schemas.openxmlformats.org/markup-compatibility/2006">
          <mc:Choice Requires="x14">
            <control shapeId="39125" r:id="rId292" name="Check Box 1237">
              <controlPr defaultSize="0" autoFill="0" autoLine="0" autoPict="0">
                <anchor moveWithCells="1">
                  <from>
                    <xdr:col>3</xdr:col>
                    <xdr:colOff>166688</xdr:colOff>
                    <xdr:row>219</xdr:row>
                    <xdr:rowOff>14288</xdr:rowOff>
                  </from>
                  <to>
                    <xdr:col>3</xdr:col>
                    <xdr:colOff>442913</xdr:colOff>
                    <xdr:row>220</xdr:row>
                    <xdr:rowOff>14288</xdr:rowOff>
                  </to>
                </anchor>
              </controlPr>
            </control>
          </mc:Choice>
        </mc:AlternateContent>
        <mc:AlternateContent xmlns:mc="http://schemas.openxmlformats.org/markup-compatibility/2006">
          <mc:Choice Requires="x14">
            <control shapeId="39126" r:id="rId293" name="Check Box 1238">
              <controlPr defaultSize="0" autoFill="0" autoLine="0" autoPict="0">
                <anchor moveWithCells="1">
                  <from>
                    <xdr:col>3</xdr:col>
                    <xdr:colOff>166688</xdr:colOff>
                    <xdr:row>220</xdr:row>
                    <xdr:rowOff>14288</xdr:rowOff>
                  </from>
                  <to>
                    <xdr:col>3</xdr:col>
                    <xdr:colOff>442913</xdr:colOff>
                    <xdr:row>221</xdr:row>
                    <xdr:rowOff>14288</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P387"/>
  <sheetViews>
    <sheetView showGridLines="0" zoomScale="80" zoomScaleNormal="80" workbookViewId="0">
      <selection activeCell="I8" sqref="I8"/>
    </sheetView>
  </sheetViews>
  <sheetFormatPr defaultColWidth="11" defaultRowHeight="15.75"/>
  <cols>
    <col min="1" max="1" width="5.6875" style="5" customWidth="1"/>
    <col min="2" max="2" width="21.8125" customWidth="1"/>
    <col min="3" max="3" width="48.8125" customWidth="1"/>
    <col min="4" max="4" width="11.875" customWidth="1"/>
    <col min="5" max="5" width="11.1875" hidden="1" customWidth="1"/>
    <col min="6" max="6" width="16.3125" customWidth="1"/>
    <col min="7" max="7" width="11.6875" hidden="1" customWidth="1"/>
    <col min="8" max="8" width="9.8125" customWidth="1"/>
    <col min="9" max="9" width="11.5" customWidth="1"/>
    <col min="10" max="10" width="13.3125" customWidth="1"/>
    <col min="11" max="11" width="16.5" customWidth="1"/>
    <col min="12" max="12" width="32.8125" customWidth="1"/>
    <col min="13" max="13" width="13.8125" hidden="1" customWidth="1"/>
    <col min="14" max="15" width="11" hidden="1" customWidth="1"/>
    <col min="16" max="16" width="11" style="236" hidden="1" customWidth="1"/>
    <col min="17" max="25" width="11" hidden="1" customWidth="1"/>
    <col min="26" max="26" width="21.8125" hidden="1" customWidth="1"/>
    <col min="27" max="27" width="21.6875" hidden="1" customWidth="1"/>
    <col min="28" max="848" width="11" style="28"/>
  </cols>
  <sheetData>
    <row r="1" spans="1:848" ht="8" customHeight="1"/>
    <row r="2" spans="1:848" ht="60" customHeight="1">
      <c r="A2" s="434"/>
      <c r="B2" s="435" t="s">
        <v>34</v>
      </c>
      <c r="C2" s="435" t="s">
        <v>65</v>
      </c>
      <c r="D2" s="436" t="s">
        <v>120</v>
      </c>
      <c r="E2" s="371"/>
      <c r="F2" s="371"/>
      <c r="G2" s="371"/>
      <c r="H2" s="371"/>
      <c r="I2" s="371"/>
      <c r="J2" s="371"/>
      <c r="K2" s="371"/>
      <c r="L2" s="372"/>
    </row>
    <row r="3" spans="1:848" ht="21" customHeight="1">
      <c r="A3" s="437"/>
      <c r="B3" s="689" t="s">
        <v>339</v>
      </c>
      <c r="C3" s="689"/>
      <c r="D3" s="689"/>
      <c r="E3" s="689"/>
      <c r="F3" s="689"/>
      <c r="G3" s="689"/>
      <c r="H3" s="689"/>
      <c r="I3" s="689"/>
      <c r="J3" s="689"/>
      <c r="K3" s="689"/>
      <c r="L3" s="690"/>
    </row>
    <row r="4" spans="1:848" ht="32" customHeight="1">
      <c r="A4" s="437"/>
      <c r="B4" s="689"/>
      <c r="C4" s="689"/>
      <c r="D4" s="689"/>
      <c r="E4" s="689"/>
      <c r="F4" s="689"/>
      <c r="G4" s="689"/>
      <c r="H4" s="689"/>
      <c r="I4" s="689"/>
      <c r="J4" s="689"/>
      <c r="K4" s="689"/>
      <c r="L4" s="690"/>
    </row>
    <row r="5" spans="1:848" ht="8" customHeight="1">
      <c r="A5" s="437"/>
      <c r="B5" s="438"/>
      <c r="C5" s="439"/>
      <c r="D5" s="439"/>
      <c r="E5" s="354"/>
      <c r="F5" s="354"/>
      <c r="G5" s="354"/>
      <c r="H5" s="354"/>
      <c r="I5" s="354"/>
      <c r="J5" s="354"/>
      <c r="K5" s="354"/>
      <c r="L5" s="379"/>
    </row>
    <row r="6" spans="1:848" ht="47" customHeight="1">
      <c r="A6" s="440"/>
      <c r="B6" s="441"/>
      <c r="C6" s="441"/>
      <c r="D6" s="441"/>
      <c r="E6" s="441"/>
      <c r="F6" s="442" t="s">
        <v>47</v>
      </c>
      <c r="G6" s="442"/>
      <c r="H6" s="443"/>
      <c r="I6" s="442" t="s">
        <v>333</v>
      </c>
      <c r="J6" s="443"/>
      <c r="K6" s="444" t="s">
        <v>367</v>
      </c>
      <c r="L6" s="445" t="s">
        <v>366</v>
      </c>
      <c r="M6" s="18" t="s">
        <v>38</v>
      </c>
      <c r="N6" s="18" t="s">
        <v>39</v>
      </c>
      <c r="O6" s="18" t="s">
        <v>40</v>
      </c>
      <c r="P6" s="18" t="s">
        <v>41</v>
      </c>
      <c r="Q6" s="18" t="s">
        <v>42</v>
      </c>
      <c r="R6" s="18" t="s">
        <v>39</v>
      </c>
      <c r="S6" s="18" t="s">
        <v>40</v>
      </c>
      <c r="T6" s="18" t="s">
        <v>41</v>
      </c>
      <c r="U6" s="19" t="s">
        <v>43</v>
      </c>
      <c r="V6" s="19" t="s">
        <v>39</v>
      </c>
      <c r="W6" s="19" t="s">
        <v>40</v>
      </c>
      <c r="X6" s="19" t="s">
        <v>41</v>
      </c>
      <c r="Y6" s="20" t="s">
        <v>44</v>
      </c>
      <c r="Z6" s="17" t="s">
        <v>45</v>
      </c>
      <c r="AA6" s="17" t="s">
        <v>46</v>
      </c>
      <c r="AB6" s="353"/>
    </row>
    <row r="7" spans="1:848" ht="31.05" customHeight="1">
      <c r="A7" s="446"/>
      <c r="B7" s="447" t="s">
        <v>121</v>
      </c>
      <c r="C7" s="40"/>
      <c r="D7" s="40"/>
      <c r="E7" s="40"/>
      <c r="F7" s="40"/>
      <c r="G7" s="40"/>
      <c r="H7" s="448"/>
      <c r="I7" s="448"/>
      <c r="J7" s="40"/>
      <c r="K7" s="40"/>
      <c r="L7" s="449"/>
      <c r="M7" s="430"/>
      <c r="N7" s="46"/>
      <c r="O7" s="46"/>
      <c r="P7" s="54"/>
      <c r="Q7" s="46"/>
      <c r="R7" s="46"/>
      <c r="S7" s="46"/>
      <c r="T7" s="46"/>
      <c r="U7" s="46"/>
      <c r="V7" s="46"/>
      <c r="W7" s="46"/>
      <c r="X7" s="46"/>
      <c r="Y7" s="46"/>
      <c r="Z7" s="46"/>
      <c r="AA7" s="46"/>
    </row>
    <row r="8" spans="1:848" s="28" customFormat="1" ht="28.05" customHeight="1">
      <c r="A8" s="450"/>
      <c r="B8" s="35"/>
      <c r="C8" s="451" t="s">
        <v>103</v>
      </c>
      <c r="D8" s="350"/>
      <c r="E8" s="452" t="b">
        <v>0</v>
      </c>
      <c r="F8" s="453">
        <f>('MAIN SHEET'!$H$28)*I8/100</f>
        <v>0</v>
      </c>
      <c r="G8" s="453">
        <f>('MAIN SHEET'!$I$28)*I8/100</f>
        <v>0</v>
      </c>
      <c r="H8" s="35" t="s">
        <v>453</v>
      </c>
      <c r="I8" s="454">
        <v>100</v>
      </c>
      <c r="J8" s="455" t="s">
        <v>334</v>
      </c>
      <c r="K8" s="456">
        <f>$AA8</f>
        <v>0</v>
      </c>
      <c r="L8" s="422" t="str">
        <f>IF($E8,K8,"")</f>
        <v/>
      </c>
      <c r="M8" s="200">
        <v>72.64</v>
      </c>
      <c r="N8" s="65" t="s">
        <v>138</v>
      </c>
      <c r="O8" s="65">
        <f>G8*0.1*0.28575*M8</f>
        <v>0</v>
      </c>
      <c r="P8" s="112" t="s">
        <v>184</v>
      </c>
      <c r="Q8" s="204">
        <v>74.02</v>
      </c>
      <c r="R8" s="204" t="s">
        <v>138</v>
      </c>
      <c r="S8" s="204">
        <f>G8*0.075*0.28575*Q8</f>
        <v>0</v>
      </c>
      <c r="T8" s="210" t="s">
        <v>379</v>
      </c>
      <c r="U8" s="204">
        <v>70.97</v>
      </c>
      <c r="V8" s="204" t="s">
        <v>138</v>
      </c>
      <c r="W8" s="204">
        <f>G8*0.075*0.28575*U8</f>
        <v>0</v>
      </c>
      <c r="X8" s="210" t="s">
        <v>380</v>
      </c>
      <c r="Y8" s="65">
        <f>AVERAGE(O8,S8,W8)</f>
        <v>0</v>
      </c>
      <c r="Z8" s="65"/>
      <c r="AA8" s="65">
        <f>Y8-Z8</f>
        <v>0</v>
      </c>
    </row>
    <row r="9" spans="1:848" s="6" customFormat="1" ht="28.05" customHeight="1">
      <c r="A9" s="457"/>
      <c r="B9" s="44"/>
      <c r="C9" s="458" t="s">
        <v>222</v>
      </c>
      <c r="D9" s="349"/>
      <c r="E9" s="459" t="b">
        <v>0</v>
      </c>
      <c r="F9" s="460">
        <f>('MAIN SHEET'!$H$28)*I9/100</f>
        <v>0</v>
      </c>
      <c r="G9" s="461">
        <f>('MAIN SHEET'!$I$28)*I9/100</f>
        <v>0</v>
      </c>
      <c r="H9" s="44" t="s">
        <v>453</v>
      </c>
      <c r="I9" s="454">
        <v>100</v>
      </c>
      <c r="J9" s="462" t="s">
        <v>334</v>
      </c>
      <c r="K9" s="463">
        <f>$AA9</f>
        <v>0</v>
      </c>
      <c r="L9" s="464" t="str">
        <f>IF($E9,K9,"")</f>
        <v/>
      </c>
      <c r="M9" s="430">
        <v>16.739999999999998</v>
      </c>
      <c r="N9" s="46" t="s">
        <v>223</v>
      </c>
      <c r="O9" s="46">
        <f>(G9*1.7)/10*M9</f>
        <v>0</v>
      </c>
      <c r="P9" s="63" t="s">
        <v>224</v>
      </c>
      <c r="Q9" s="204">
        <v>12.91</v>
      </c>
      <c r="R9" s="204" t="s">
        <v>223</v>
      </c>
      <c r="S9" s="204">
        <f>(G9*2.5)/10*Q9</f>
        <v>0</v>
      </c>
      <c r="T9" s="210" t="s">
        <v>381</v>
      </c>
      <c r="U9" s="204"/>
      <c r="V9" s="204"/>
      <c r="W9" s="204"/>
      <c r="X9" s="204"/>
      <c r="Y9" s="65">
        <f t="shared" ref="Y9:Y23" si="0">AVERAGE(O9,S9,W9)</f>
        <v>0</v>
      </c>
      <c r="Z9" s="52"/>
      <c r="AA9" s="52">
        <f>Y9-Z9</f>
        <v>0</v>
      </c>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c r="IW9" s="28"/>
      <c r="IX9" s="28"/>
      <c r="IY9" s="28"/>
      <c r="IZ9" s="28"/>
      <c r="JA9" s="28"/>
      <c r="JB9" s="28"/>
      <c r="JC9" s="28"/>
      <c r="JD9" s="28"/>
      <c r="JE9" s="28"/>
      <c r="JF9" s="28"/>
      <c r="JG9" s="28"/>
      <c r="JH9" s="28"/>
      <c r="JI9" s="28"/>
      <c r="JJ9" s="28"/>
      <c r="JK9" s="28"/>
      <c r="JL9" s="28"/>
      <c r="JM9" s="28"/>
      <c r="JN9" s="28"/>
      <c r="JO9" s="28"/>
      <c r="JP9" s="28"/>
      <c r="JQ9" s="28"/>
      <c r="JR9" s="28"/>
      <c r="JS9" s="28"/>
      <c r="JT9" s="28"/>
      <c r="JU9" s="28"/>
      <c r="JV9" s="28"/>
      <c r="JW9" s="28"/>
      <c r="JX9" s="28"/>
      <c r="JY9" s="28"/>
      <c r="JZ9" s="28"/>
      <c r="KA9" s="28"/>
      <c r="KB9" s="28"/>
      <c r="KC9" s="28"/>
      <c r="KD9" s="28"/>
      <c r="KE9" s="28"/>
      <c r="KF9" s="28"/>
      <c r="KG9" s="28"/>
      <c r="KH9" s="28"/>
      <c r="KI9" s="28"/>
      <c r="KJ9" s="28"/>
      <c r="KK9" s="28"/>
      <c r="KL9" s="28"/>
      <c r="KM9" s="28"/>
      <c r="KN9" s="28"/>
      <c r="KO9" s="28"/>
      <c r="KP9" s="28"/>
      <c r="KQ9" s="28"/>
      <c r="KR9" s="28"/>
      <c r="KS9" s="28"/>
      <c r="KT9" s="28"/>
      <c r="KU9" s="28"/>
      <c r="KV9" s="28"/>
      <c r="KW9" s="28"/>
      <c r="KX9" s="28"/>
      <c r="KY9" s="28"/>
      <c r="KZ9" s="28"/>
      <c r="LA9" s="28"/>
      <c r="LB9" s="28"/>
      <c r="LC9" s="28"/>
      <c r="LD9" s="28"/>
      <c r="LE9" s="28"/>
      <c r="LF9" s="28"/>
      <c r="LG9" s="28"/>
      <c r="LH9" s="28"/>
      <c r="LI9" s="28"/>
      <c r="LJ9" s="28"/>
      <c r="LK9" s="28"/>
      <c r="LL9" s="28"/>
      <c r="LM9" s="28"/>
      <c r="LN9" s="28"/>
      <c r="LO9" s="28"/>
      <c r="LP9" s="28"/>
      <c r="LQ9" s="28"/>
      <c r="LR9" s="28"/>
      <c r="LS9" s="28"/>
      <c r="LT9" s="28"/>
      <c r="LU9" s="28"/>
      <c r="LV9" s="28"/>
      <c r="LW9" s="28"/>
      <c r="LX9" s="28"/>
      <c r="LY9" s="28"/>
      <c r="LZ9" s="28"/>
      <c r="MA9" s="28"/>
      <c r="MB9" s="28"/>
      <c r="MC9" s="28"/>
      <c r="MD9" s="28"/>
      <c r="ME9" s="28"/>
      <c r="MF9" s="28"/>
      <c r="MG9" s="28"/>
      <c r="MH9" s="28"/>
      <c r="MI9" s="28"/>
      <c r="MJ9" s="28"/>
      <c r="MK9" s="28"/>
      <c r="ML9" s="28"/>
      <c r="MM9" s="28"/>
      <c r="MN9" s="28"/>
      <c r="MO9" s="28"/>
      <c r="MP9" s="28"/>
      <c r="MQ9" s="28"/>
      <c r="MR9" s="28"/>
      <c r="MS9" s="28"/>
      <c r="MT9" s="28"/>
      <c r="MU9" s="28"/>
      <c r="MV9" s="28"/>
      <c r="MW9" s="28"/>
      <c r="MX9" s="28"/>
      <c r="MY9" s="28"/>
      <c r="MZ9" s="28"/>
      <c r="NA9" s="28"/>
      <c r="NB9" s="28"/>
      <c r="NC9" s="28"/>
      <c r="ND9" s="28"/>
      <c r="NE9" s="28"/>
      <c r="NF9" s="28"/>
      <c r="NG9" s="28"/>
      <c r="NH9" s="28"/>
      <c r="NI9" s="28"/>
      <c r="NJ9" s="28"/>
      <c r="NK9" s="28"/>
      <c r="NL9" s="28"/>
      <c r="NM9" s="28"/>
      <c r="NN9" s="28"/>
      <c r="NO9" s="28"/>
      <c r="NP9" s="28"/>
      <c r="NQ9" s="28"/>
      <c r="NR9" s="28"/>
      <c r="NS9" s="28"/>
      <c r="NT9" s="28"/>
      <c r="NU9" s="28"/>
      <c r="NV9" s="28"/>
      <c r="NW9" s="28"/>
      <c r="NX9" s="28"/>
      <c r="NY9" s="28"/>
      <c r="NZ9" s="28"/>
      <c r="OA9" s="28"/>
      <c r="OB9" s="28"/>
      <c r="OC9" s="28"/>
      <c r="OD9" s="28"/>
      <c r="OE9" s="28"/>
      <c r="OF9" s="28"/>
      <c r="OG9" s="28"/>
      <c r="OH9" s="28"/>
      <c r="OI9" s="28"/>
      <c r="OJ9" s="28"/>
      <c r="OK9" s="28"/>
      <c r="OL9" s="28"/>
      <c r="OM9" s="28"/>
      <c r="ON9" s="28"/>
      <c r="OO9" s="28"/>
      <c r="OP9" s="28"/>
      <c r="OQ9" s="28"/>
      <c r="OR9" s="28"/>
      <c r="OS9" s="28"/>
      <c r="OT9" s="28"/>
      <c r="OU9" s="28"/>
      <c r="OV9" s="28"/>
      <c r="OW9" s="28"/>
      <c r="OX9" s="28"/>
      <c r="OY9" s="28"/>
      <c r="OZ9" s="28"/>
      <c r="PA9" s="28"/>
      <c r="PB9" s="28"/>
      <c r="PC9" s="28"/>
      <c r="PD9" s="28"/>
      <c r="PE9" s="28"/>
      <c r="PF9" s="28"/>
      <c r="PG9" s="28"/>
      <c r="PH9" s="28"/>
      <c r="PI9" s="28"/>
      <c r="PJ9" s="28"/>
      <c r="PK9" s="28"/>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28"/>
      <c r="QM9" s="28"/>
      <c r="QN9" s="28"/>
      <c r="QO9" s="28"/>
      <c r="QP9" s="28"/>
      <c r="QQ9" s="28"/>
      <c r="QR9" s="28"/>
      <c r="QS9" s="28"/>
      <c r="QT9" s="28"/>
      <c r="QU9" s="28"/>
      <c r="QV9" s="28"/>
      <c r="QW9" s="28"/>
      <c r="QX9" s="28"/>
      <c r="QY9" s="28"/>
      <c r="QZ9" s="28"/>
      <c r="RA9" s="28"/>
      <c r="RB9" s="28"/>
      <c r="RC9" s="28"/>
      <c r="RD9" s="28"/>
      <c r="RE9" s="28"/>
      <c r="RF9" s="28"/>
      <c r="RG9" s="28"/>
      <c r="RH9" s="28"/>
      <c r="RI9" s="28"/>
      <c r="RJ9" s="28"/>
      <c r="RK9" s="28"/>
      <c r="RL9" s="28"/>
      <c r="RM9" s="28"/>
      <c r="RN9" s="28"/>
      <c r="RO9" s="28"/>
      <c r="RP9" s="28"/>
      <c r="RQ9" s="28"/>
      <c r="RR9" s="28"/>
      <c r="RS9" s="28"/>
      <c r="RT9" s="28"/>
      <c r="RU9" s="28"/>
      <c r="RV9" s="28"/>
      <c r="RW9" s="28"/>
      <c r="RX9" s="28"/>
      <c r="RY9" s="28"/>
      <c r="RZ9" s="28"/>
      <c r="SA9" s="28"/>
      <c r="SB9" s="28"/>
      <c r="SC9" s="28"/>
      <c r="SD9" s="28"/>
      <c r="SE9" s="28"/>
      <c r="SF9" s="28"/>
      <c r="SG9" s="28"/>
      <c r="SH9" s="28"/>
      <c r="SI9" s="28"/>
      <c r="SJ9" s="28"/>
      <c r="SK9" s="28"/>
      <c r="SL9" s="28"/>
      <c r="SM9" s="28"/>
      <c r="SN9" s="28"/>
      <c r="SO9" s="28"/>
      <c r="SP9" s="28"/>
      <c r="SQ9" s="28"/>
      <c r="SR9" s="28"/>
      <c r="SS9" s="28"/>
      <c r="ST9" s="28"/>
      <c r="SU9" s="28"/>
      <c r="SV9" s="28"/>
      <c r="SW9" s="28"/>
      <c r="SX9" s="28"/>
      <c r="SY9" s="28"/>
      <c r="SZ9" s="28"/>
      <c r="TA9" s="28"/>
      <c r="TB9" s="28"/>
      <c r="TC9" s="28"/>
      <c r="TD9" s="28"/>
      <c r="TE9" s="28"/>
      <c r="TF9" s="28"/>
      <c r="TG9" s="28"/>
      <c r="TH9" s="28"/>
      <c r="TI9" s="28"/>
      <c r="TJ9" s="28"/>
      <c r="TK9" s="28"/>
      <c r="TL9" s="28"/>
      <c r="TM9" s="28"/>
      <c r="TN9" s="28"/>
      <c r="TO9" s="28"/>
      <c r="TP9" s="28"/>
      <c r="TQ9" s="28"/>
      <c r="TR9" s="28"/>
      <c r="TS9" s="28"/>
      <c r="TT9" s="28"/>
      <c r="TU9" s="28"/>
      <c r="TV9" s="28"/>
      <c r="TW9" s="28"/>
      <c r="TX9" s="28"/>
      <c r="TY9" s="28"/>
      <c r="TZ9" s="28"/>
      <c r="UA9" s="28"/>
      <c r="UB9" s="28"/>
      <c r="UC9" s="28"/>
      <c r="UD9" s="28"/>
      <c r="UE9" s="28"/>
      <c r="UF9" s="28"/>
      <c r="UG9" s="28"/>
      <c r="UH9" s="28"/>
      <c r="UI9" s="28"/>
      <c r="UJ9" s="28"/>
      <c r="UK9" s="28"/>
      <c r="UL9" s="28"/>
      <c r="UM9" s="28"/>
      <c r="UN9" s="28"/>
      <c r="UO9" s="28"/>
      <c r="UP9" s="28"/>
      <c r="UQ9" s="28"/>
      <c r="UR9" s="28"/>
      <c r="US9" s="28"/>
      <c r="UT9" s="28"/>
      <c r="UU9" s="28"/>
      <c r="UV9" s="28"/>
      <c r="UW9" s="28"/>
      <c r="UX9" s="28"/>
      <c r="UY9" s="28"/>
      <c r="UZ9" s="28"/>
      <c r="VA9" s="28"/>
      <c r="VB9" s="28"/>
      <c r="VC9" s="28"/>
      <c r="VD9" s="28"/>
      <c r="VE9" s="28"/>
      <c r="VF9" s="28"/>
      <c r="VG9" s="28"/>
      <c r="VH9" s="28"/>
      <c r="VI9" s="28"/>
      <c r="VJ9" s="28"/>
      <c r="VK9" s="28"/>
      <c r="VL9" s="28"/>
      <c r="VM9" s="28"/>
      <c r="VN9" s="28"/>
      <c r="VO9" s="28"/>
      <c r="VP9" s="28"/>
      <c r="VQ9" s="28"/>
      <c r="VR9" s="28"/>
      <c r="VS9" s="28"/>
      <c r="VT9" s="28"/>
      <c r="VU9" s="28"/>
      <c r="VV9" s="28"/>
      <c r="VW9" s="28"/>
      <c r="VX9" s="28"/>
      <c r="VY9" s="28"/>
      <c r="VZ9" s="28"/>
      <c r="WA9" s="28"/>
      <c r="WB9" s="28"/>
      <c r="WC9" s="28"/>
      <c r="WD9" s="28"/>
      <c r="WE9" s="28"/>
      <c r="WF9" s="28"/>
      <c r="WG9" s="28"/>
      <c r="WH9" s="28"/>
      <c r="WI9" s="28"/>
      <c r="WJ9" s="28"/>
      <c r="WK9" s="28"/>
      <c r="WL9" s="28"/>
      <c r="WM9" s="28"/>
      <c r="WN9" s="28"/>
      <c r="WO9" s="28"/>
      <c r="WP9" s="28"/>
      <c r="WQ9" s="28"/>
      <c r="WR9" s="28"/>
      <c r="WS9" s="28"/>
      <c r="WT9" s="28"/>
      <c r="WU9" s="28"/>
      <c r="WV9" s="28"/>
      <c r="WW9" s="28"/>
      <c r="WX9" s="28"/>
      <c r="WY9" s="28"/>
      <c r="WZ9" s="28"/>
      <c r="XA9" s="28"/>
      <c r="XB9" s="28"/>
      <c r="XC9" s="28"/>
      <c r="XD9" s="28"/>
      <c r="XE9" s="28"/>
      <c r="XF9" s="28"/>
      <c r="XG9" s="28"/>
      <c r="XH9" s="28"/>
      <c r="XI9" s="28"/>
      <c r="XJ9" s="28"/>
      <c r="XK9" s="28"/>
      <c r="XL9" s="28"/>
      <c r="XM9" s="28"/>
      <c r="XN9" s="28"/>
      <c r="XO9" s="28"/>
      <c r="XP9" s="28"/>
      <c r="XQ9" s="28"/>
      <c r="XR9" s="28"/>
      <c r="XS9" s="28"/>
      <c r="XT9" s="28"/>
      <c r="XU9" s="28"/>
      <c r="XV9" s="28"/>
      <c r="XW9" s="28"/>
      <c r="XX9" s="28"/>
      <c r="XY9" s="28"/>
      <c r="XZ9" s="28"/>
      <c r="YA9" s="28"/>
      <c r="YB9" s="28"/>
      <c r="YC9" s="28"/>
      <c r="YD9" s="28"/>
      <c r="YE9" s="28"/>
      <c r="YF9" s="28"/>
      <c r="YG9" s="28"/>
      <c r="YH9" s="28"/>
      <c r="YI9" s="28"/>
      <c r="YJ9" s="28"/>
      <c r="YK9" s="28"/>
      <c r="YL9" s="28"/>
      <c r="YM9" s="28"/>
      <c r="YN9" s="28"/>
      <c r="YO9" s="28"/>
      <c r="YP9" s="28"/>
      <c r="YQ9" s="28"/>
      <c r="YR9" s="28"/>
      <c r="YS9" s="28"/>
      <c r="YT9" s="28"/>
      <c r="YU9" s="28"/>
      <c r="YV9" s="28"/>
      <c r="YW9" s="28"/>
      <c r="YX9" s="28"/>
      <c r="YY9" s="28"/>
      <c r="YZ9" s="28"/>
      <c r="ZA9" s="28"/>
      <c r="ZB9" s="28"/>
      <c r="ZC9" s="28"/>
      <c r="ZD9" s="28"/>
      <c r="ZE9" s="28"/>
      <c r="ZF9" s="28"/>
      <c r="ZG9" s="28"/>
      <c r="ZH9" s="28"/>
      <c r="ZI9" s="28"/>
      <c r="ZJ9" s="28"/>
      <c r="ZK9" s="28"/>
      <c r="ZL9" s="28"/>
      <c r="ZM9" s="28"/>
      <c r="ZN9" s="28"/>
      <c r="ZO9" s="28"/>
      <c r="ZP9" s="28"/>
      <c r="ZQ9" s="28"/>
      <c r="ZR9" s="28"/>
      <c r="ZS9" s="28"/>
      <c r="ZT9" s="28"/>
      <c r="ZU9" s="28"/>
      <c r="ZV9" s="28"/>
      <c r="ZW9" s="28"/>
      <c r="ZX9" s="28"/>
      <c r="ZY9" s="28"/>
      <c r="ZZ9" s="28"/>
      <c r="AAA9" s="28"/>
      <c r="AAB9" s="28"/>
      <c r="AAC9" s="28"/>
      <c r="AAD9" s="28"/>
      <c r="AAE9" s="28"/>
      <c r="AAF9" s="28"/>
      <c r="AAG9" s="28"/>
      <c r="AAH9" s="28"/>
      <c r="AAI9" s="28"/>
      <c r="AAJ9" s="28"/>
      <c r="AAK9" s="28"/>
      <c r="AAL9" s="28"/>
      <c r="AAM9" s="28"/>
      <c r="AAN9" s="28"/>
      <c r="AAO9" s="28"/>
      <c r="AAP9" s="28"/>
      <c r="AAQ9" s="28"/>
      <c r="AAR9" s="28"/>
      <c r="AAS9" s="28"/>
      <c r="AAT9" s="28"/>
      <c r="AAU9" s="28"/>
      <c r="AAV9" s="28"/>
      <c r="AAW9" s="28"/>
      <c r="AAX9" s="28"/>
      <c r="AAY9" s="28"/>
      <c r="AAZ9" s="28"/>
      <c r="ABA9" s="28"/>
      <c r="ABB9" s="28"/>
      <c r="ABC9" s="28"/>
      <c r="ABD9" s="28"/>
      <c r="ABE9" s="28"/>
      <c r="ABF9" s="28"/>
      <c r="ABG9" s="28"/>
      <c r="ABH9" s="28"/>
      <c r="ABI9" s="28"/>
      <c r="ABJ9" s="28"/>
      <c r="ABK9" s="28"/>
      <c r="ABL9" s="28"/>
      <c r="ABM9" s="28"/>
      <c r="ABN9" s="28"/>
      <c r="ABO9" s="28"/>
      <c r="ABP9" s="28"/>
      <c r="ABQ9" s="28"/>
      <c r="ABR9" s="28"/>
      <c r="ABS9" s="28"/>
      <c r="ABT9" s="28"/>
      <c r="ABU9" s="28"/>
      <c r="ABV9" s="28"/>
      <c r="ABW9" s="28"/>
      <c r="ABX9" s="28"/>
      <c r="ABY9" s="28"/>
      <c r="ABZ9" s="28"/>
      <c r="ACA9" s="28"/>
      <c r="ACB9" s="28"/>
      <c r="ACC9" s="28"/>
      <c r="ACD9" s="28"/>
      <c r="ACE9" s="28"/>
      <c r="ACF9" s="28"/>
      <c r="ACG9" s="28"/>
      <c r="ACH9" s="28"/>
      <c r="ACI9" s="28"/>
      <c r="ACJ9" s="28"/>
      <c r="ACK9" s="28"/>
      <c r="ACL9" s="28"/>
      <c r="ACM9" s="28"/>
      <c r="ACN9" s="28"/>
      <c r="ACO9" s="28"/>
      <c r="ACP9" s="28"/>
      <c r="ACQ9" s="28"/>
      <c r="ACR9" s="28"/>
      <c r="ACS9" s="28"/>
      <c r="ACT9" s="28"/>
      <c r="ACU9" s="28"/>
      <c r="ACV9" s="28"/>
      <c r="ACW9" s="28"/>
      <c r="ACX9" s="28"/>
      <c r="ACY9" s="28"/>
      <c r="ACZ9" s="28"/>
      <c r="ADA9" s="28"/>
      <c r="ADB9" s="28"/>
      <c r="ADC9" s="28"/>
      <c r="ADD9" s="28"/>
      <c r="ADE9" s="28"/>
      <c r="ADF9" s="28"/>
      <c r="ADG9" s="28"/>
      <c r="ADH9" s="28"/>
      <c r="ADI9" s="28"/>
      <c r="ADJ9" s="28"/>
      <c r="ADK9" s="28"/>
      <c r="ADL9" s="28"/>
      <c r="ADM9" s="28"/>
      <c r="ADN9" s="28"/>
      <c r="ADO9" s="28"/>
      <c r="ADP9" s="28"/>
      <c r="ADQ9" s="28"/>
      <c r="ADR9" s="28"/>
      <c r="ADS9" s="28"/>
      <c r="ADT9" s="28"/>
      <c r="ADU9" s="28"/>
      <c r="ADV9" s="28"/>
      <c r="ADW9" s="28"/>
      <c r="ADX9" s="28"/>
      <c r="ADY9" s="28"/>
      <c r="ADZ9" s="28"/>
      <c r="AEA9" s="28"/>
      <c r="AEB9" s="28"/>
      <c r="AEC9" s="28"/>
      <c r="AED9" s="28"/>
      <c r="AEE9" s="28"/>
      <c r="AEF9" s="28"/>
      <c r="AEG9" s="28"/>
      <c r="AEH9" s="28"/>
      <c r="AEI9" s="28"/>
      <c r="AEJ9" s="28"/>
      <c r="AEK9" s="28"/>
      <c r="AEL9" s="28"/>
      <c r="AEM9" s="28"/>
      <c r="AEN9" s="28"/>
      <c r="AEO9" s="28"/>
      <c r="AEP9" s="28"/>
      <c r="AEQ9" s="28"/>
      <c r="AER9" s="28"/>
      <c r="AES9" s="28"/>
      <c r="AET9" s="28"/>
      <c r="AEU9" s="28"/>
      <c r="AEV9" s="28"/>
      <c r="AEW9" s="28"/>
      <c r="AEX9" s="28"/>
      <c r="AEY9" s="28"/>
      <c r="AEZ9" s="28"/>
      <c r="AFA9" s="28"/>
      <c r="AFB9" s="28"/>
      <c r="AFC9" s="28"/>
      <c r="AFD9" s="28"/>
      <c r="AFE9" s="28"/>
      <c r="AFF9" s="28"/>
      <c r="AFG9" s="28"/>
      <c r="AFH9" s="28"/>
      <c r="AFI9" s="28"/>
      <c r="AFJ9" s="28"/>
      <c r="AFK9" s="28"/>
      <c r="AFL9" s="28"/>
      <c r="AFM9" s="28"/>
      <c r="AFN9" s="28"/>
      <c r="AFO9" s="28"/>
      <c r="AFP9" s="28"/>
    </row>
    <row r="10" spans="1:848" ht="28.05" customHeight="1">
      <c r="A10" s="437"/>
      <c r="B10" s="354"/>
      <c r="C10" s="465" t="s">
        <v>259</v>
      </c>
      <c r="D10" s="350"/>
      <c r="E10" s="466" t="b">
        <v>0</v>
      </c>
      <c r="F10" s="453">
        <f>('MAIN SHEET'!$H$28)*I10/100</f>
        <v>0</v>
      </c>
      <c r="G10" s="453">
        <f>('MAIN SHEET'!$I$28)*I10/100</f>
        <v>0</v>
      </c>
      <c r="H10" s="35" t="s">
        <v>453</v>
      </c>
      <c r="I10" s="454">
        <v>100</v>
      </c>
      <c r="J10" s="467" t="s">
        <v>334</v>
      </c>
      <c r="K10" s="456">
        <f>$AA10</f>
        <v>0</v>
      </c>
      <c r="L10" s="422" t="str">
        <f>IF($E10,K10,"")</f>
        <v/>
      </c>
      <c r="M10" s="85">
        <v>72.64</v>
      </c>
      <c r="N10" s="52" t="s">
        <v>138</v>
      </c>
      <c r="O10" s="46">
        <f>G10*1.7*4*0.0889*0.0381*M10</f>
        <v>0</v>
      </c>
      <c r="P10" s="64" t="s">
        <v>184</v>
      </c>
      <c r="Q10" s="46"/>
      <c r="R10" s="46"/>
      <c r="S10" s="46"/>
      <c r="T10" s="46"/>
      <c r="U10" s="46"/>
      <c r="V10" s="46"/>
      <c r="W10" s="46"/>
      <c r="X10" s="46"/>
      <c r="Y10" s="65">
        <f t="shared" si="0"/>
        <v>0</v>
      </c>
      <c r="Z10" s="46"/>
      <c r="AA10" s="46">
        <f>Y10-Z10</f>
        <v>0</v>
      </c>
    </row>
    <row r="11" spans="1:848" s="6" customFormat="1" ht="28.05" customHeight="1">
      <c r="A11" s="457"/>
      <c r="B11" s="44"/>
      <c r="C11" s="458" t="s">
        <v>320</v>
      </c>
      <c r="D11" s="349"/>
      <c r="E11" s="459" t="b">
        <v>0</v>
      </c>
      <c r="F11" s="460">
        <f>('MAIN SHEET'!$H$28)*I11/100</f>
        <v>0</v>
      </c>
      <c r="G11" s="461">
        <f>('MAIN SHEET'!$I$28)*I11/100</f>
        <v>0</v>
      </c>
      <c r="H11" s="44" t="s">
        <v>453</v>
      </c>
      <c r="I11" s="454">
        <v>100</v>
      </c>
      <c r="J11" s="468" t="s">
        <v>334</v>
      </c>
      <c r="K11" s="463">
        <f>$AA11</f>
        <v>0</v>
      </c>
      <c r="L11" s="464" t="str">
        <f>IF($E11,K11,"")</f>
        <v/>
      </c>
      <c r="M11" s="85">
        <v>121.89</v>
      </c>
      <c r="N11" s="52" t="s">
        <v>138</v>
      </c>
      <c r="O11" s="52">
        <f>G11*0.0889*M11</f>
        <v>0</v>
      </c>
      <c r="P11" s="136" t="s">
        <v>321</v>
      </c>
      <c r="Q11" s="52">
        <v>89.8</v>
      </c>
      <c r="R11" s="52" t="s">
        <v>138</v>
      </c>
      <c r="S11" s="52">
        <f>G11*0.0889*Q11</f>
        <v>0</v>
      </c>
      <c r="T11" s="120" t="s">
        <v>322</v>
      </c>
      <c r="U11" s="52"/>
      <c r="V11" s="52"/>
      <c r="W11" s="52"/>
      <c r="X11" s="52"/>
      <c r="Y11" s="65">
        <f t="shared" si="0"/>
        <v>0</v>
      </c>
      <c r="Z11" s="52"/>
      <c r="AA11" s="52">
        <f t="shared" ref="AA11:AA21" si="1">Y11-Z11</f>
        <v>0</v>
      </c>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c r="QM11" s="28"/>
      <c r="QN11" s="28"/>
      <c r="QO11" s="28"/>
      <c r="QP11" s="28"/>
      <c r="QQ11" s="28"/>
      <c r="QR11" s="28"/>
      <c r="QS11" s="28"/>
      <c r="QT11" s="28"/>
      <c r="QU11" s="28"/>
      <c r="QV11" s="28"/>
      <c r="QW11" s="28"/>
      <c r="QX11" s="28"/>
      <c r="QY11" s="28"/>
      <c r="QZ11" s="28"/>
      <c r="RA11" s="28"/>
      <c r="RB11" s="28"/>
      <c r="RC11" s="28"/>
      <c r="RD11" s="28"/>
      <c r="RE11" s="28"/>
      <c r="RF11" s="28"/>
      <c r="RG11" s="28"/>
      <c r="RH11" s="28"/>
      <c r="RI11" s="28"/>
      <c r="RJ11" s="28"/>
      <c r="RK11" s="28"/>
      <c r="RL11" s="28"/>
      <c r="RM11" s="28"/>
      <c r="RN11" s="28"/>
      <c r="RO11" s="28"/>
      <c r="RP11" s="28"/>
      <c r="RQ11" s="28"/>
      <c r="RR11" s="28"/>
      <c r="RS11" s="28"/>
      <c r="RT11" s="28"/>
      <c r="RU11" s="28"/>
      <c r="RV11" s="28"/>
      <c r="RW11" s="28"/>
      <c r="RX11" s="28"/>
      <c r="RY11" s="28"/>
      <c r="RZ11" s="28"/>
      <c r="SA11" s="28"/>
      <c r="SB11" s="28"/>
      <c r="SC11" s="28"/>
      <c r="SD11" s="28"/>
      <c r="SE11" s="28"/>
      <c r="SF11" s="28"/>
      <c r="SG11" s="28"/>
      <c r="SH11" s="28"/>
      <c r="SI11" s="28"/>
      <c r="SJ11" s="28"/>
      <c r="SK11" s="28"/>
      <c r="SL11" s="28"/>
      <c r="SM11" s="28"/>
      <c r="SN11" s="28"/>
      <c r="SO11" s="28"/>
      <c r="SP11" s="28"/>
      <c r="SQ11" s="28"/>
      <c r="SR11" s="28"/>
      <c r="SS11" s="28"/>
      <c r="ST11" s="28"/>
      <c r="SU11" s="28"/>
      <c r="SV11" s="28"/>
      <c r="SW11" s="28"/>
      <c r="SX11" s="28"/>
      <c r="SY11" s="28"/>
      <c r="SZ11" s="28"/>
      <c r="TA11" s="28"/>
      <c r="TB11" s="28"/>
      <c r="TC11" s="28"/>
      <c r="TD11" s="28"/>
      <c r="TE11" s="28"/>
      <c r="TF11" s="28"/>
      <c r="TG11" s="28"/>
      <c r="TH11" s="28"/>
      <c r="TI11" s="28"/>
      <c r="TJ11" s="28"/>
      <c r="TK11" s="28"/>
      <c r="TL11" s="28"/>
      <c r="TM11" s="28"/>
      <c r="TN11" s="28"/>
      <c r="TO11" s="28"/>
      <c r="TP11" s="28"/>
      <c r="TQ11" s="28"/>
      <c r="TR11" s="28"/>
      <c r="TS11" s="28"/>
      <c r="TT11" s="28"/>
      <c r="TU11" s="28"/>
      <c r="TV11" s="28"/>
      <c r="TW11" s="28"/>
      <c r="TX11" s="28"/>
      <c r="TY11" s="28"/>
      <c r="TZ11" s="28"/>
      <c r="UA11" s="28"/>
      <c r="UB11" s="28"/>
      <c r="UC11" s="28"/>
      <c r="UD11" s="28"/>
      <c r="UE11" s="28"/>
      <c r="UF11" s="28"/>
      <c r="UG11" s="28"/>
      <c r="UH11" s="28"/>
      <c r="UI11" s="28"/>
      <c r="UJ11" s="28"/>
      <c r="UK11" s="28"/>
      <c r="UL11" s="28"/>
      <c r="UM11" s="28"/>
      <c r="UN11" s="28"/>
      <c r="UO11" s="28"/>
      <c r="UP11" s="28"/>
      <c r="UQ11" s="28"/>
      <c r="UR11" s="28"/>
      <c r="US11" s="28"/>
      <c r="UT11" s="28"/>
      <c r="UU11" s="28"/>
      <c r="UV11" s="28"/>
      <c r="UW11" s="28"/>
      <c r="UX11" s="28"/>
      <c r="UY11" s="28"/>
      <c r="UZ11" s="28"/>
      <c r="VA11" s="28"/>
      <c r="VB11" s="28"/>
      <c r="VC11" s="28"/>
      <c r="VD11" s="28"/>
      <c r="VE11" s="28"/>
      <c r="VF11" s="28"/>
      <c r="VG11" s="28"/>
      <c r="VH11" s="28"/>
      <c r="VI11" s="28"/>
      <c r="VJ11" s="28"/>
      <c r="VK11" s="28"/>
      <c r="VL11" s="28"/>
      <c r="VM11" s="28"/>
      <c r="VN11" s="28"/>
      <c r="VO11" s="28"/>
      <c r="VP11" s="28"/>
      <c r="VQ11" s="28"/>
      <c r="VR11" s="28"/>
      <c r="VS11" s="28"/>
      <c r="VT11" s="28"/>
      <c r="VU11" s="28"/>
      <c r="VV11" s="28"/>
      <c r="VW11" s="28"/>
      <c r="VX11" s="28"/>
      <c r="VY11" s="28"/>
      <c r="VZ11" s="28"/>
      <c r="WA11" s="28"/>
      <c r="WB11" s="28"/>
      <c r="WC11" s="28"/>
      <c r="WD11" s="28"/>
      <c r="WE11" s="28"/>
      <c r="WF11" s="28"/>
      <c r="WG11" s="28"/>
      <c r="WH11" s="28"/>
      <c r="WI11" s="28"/>
      <c r="WJ11" s="28"/>
      <c r="WK11" s="28"/>
      <c r="WL11" s="28"/>
      <c r="WM11" s="28"/>
      <c r="WN11" s="28"/>
      <c r="WO11" s="28"/>
      <c r="WP11" s="28"/>
      <c r="WQ11" s="28"/>
      <c r="WR11" s="28"/>
      <c r="WS11" s="28"/>
      <c r="WT11" s="28"/>
      <c r="WU11" s="28"/>
      <c r="WV11" s="28"/>
      <c r="WW11" s="28"/>
      <c r="WX11" s="28"/>
      <c r="WY11" s="28"/>
      <c r="WZ11" s="28"/>
      <c r="XA11" s="28"/>
      <c r="XB11" s="28"/>
      <c r="XC11" s="28"/>
      <c r="XD11" s="28"/>
      <c r="XE11" s="28"/>
      <c r="XF11" s="28"/>
      <c r="XG11" s="28"/>
      <c r="XH11" s="28"/>
      <c r="XI11" s="28"/>
      <c r="XJ11" s="28"/>
      <c r="XK11" s="28"/>
      <c r="XL11" s="28"/>
      <c r="XM11" s="28"/>
      <c r="XN11" s="28"/>
      <c r="XO11" s="28"/>
      <c r="XP11" s="28"/>
      <c r="XQ11" s="28"/>
      <c r="XR11" s="28"/>
      <c r="XS11" s="28"/>
      <c r="XT11" s="28"/>
      <c r="XU11" s="28"/>
      <c r="XV11" s="28"/>
      <c r="XW11" s="28"/>
      <c r="XX11" s="28"/>
      <c r="XY11" s="28"/>
      <c r="XZ11" s="28"/>
      <c r="YA11" s="28"/>
      <c r="YB11" s="28"/>
      <c r="YC11" s="28"/>
      <c r="YD11" s="28"/>
      <c r="YE11" s="28"/>
      <c r="YF11" s="28"/>
      <c r="YG11" s="28"/>
      <c r="YH11" s="28"/>
      <c r="YI11" s="28"/>
      <c r="YJ11" s="28"/>
      <c r="YK11" s="28"/>
      <c r="YL11" s="28"/>
      <c r="YM11" s="28"/>
      <c r="YN11" s="28"/>
      <c r="YO11" s="28"/>
      <c r="YP11" s="28"/>
      <c r="YQ11" s="28"/>
      <c r="YR11" s="28"/>
      <c r="YS11" s="28"/>
      <c r="YT11" s="28"/>
      <c r="YU11" s="28"/>
      <c r="YV11" s="28"/>
      <c r="YW11" s="28"/>
      <c r="YX11" s="28"/>
      <c r="YY11" s="28"/>
      <c r="YZ11" s="28"/>
      <c r="ZA11" s="28"/>
      <c r="ZB11" s="28"/>
      <c r="ZC11" s="28"/>
      <c r="ZD11" s="28"/>
      <c r="ZE11" s="28"/>
      <c r="ZF11" s="28"/>
      <c r="ZG11" s="28"/>
      <c r="ZH11" s="28"/>
      <c r="ZI11" s="28"/>
      <c r="ZJ11" s="28"/>
      <c r="ZK11" s="28"/>
      <c r="ZL11" s="28"/>
      <c r="ZM11" s="28"/>
      <c r="ZN11" s="28"/>
      <c r="ZO11" s="28"/>
      <c r="ZP11" s="28"/>
      <c r="ZQ11" s="28"/>
      <c r="ZR11" s="28"/>
      <c r="ZS11" s="28"/>
      <c r="ZT11" s="28"/>
      <c r="ZU11" s="28"/>
      <c r="ZV11" s="28"/>
      <c r="ZW11" s="28"/>
      <c r="ZX11" s="28"/>
      <c r="ZY11" s="28"/>
      <c r="ZZ11" s="28"/>
      <c r="AAA11" s="28"/>
      <c r="AAB11" s="28"/>
      <c r="AAC11" s="28"/>
      <c r="AAD11" s="28"/>
      <c r="AAE11" s="28"/>
      <c r="AAF11" s="28"/>
      <c r="AAG11" s="28"/>
      <c r="AAH11" s="28"/>
      <c r="AAI11" s="28"/>
      <c r="AAJ11" s="28"/>
      <c r="AAK11" s="28"/>
      <c r="AAL11" s="28"/>
      <c r="AAM11" s="28"/>
      <c r="AAN11" s="28"/>
      <c r="AAO11" s="28"/>
      <c r="AAP11" s="28"/>
      <c r="AAQ11" s="28"/>
      <c r="AAR11" s="28"/>
      <c r="AAS11" s="28"/>
      <c r="AAT11" s="28"/>
      <c r="AAU11" s="28"/>
      <c r="AAV11" s="28"/>
      <c r="AAW11" s="28"/>
      <c r="AAX11" s="28"/>
      <c r="AAY11" s="28"/>
      <c r="AAZ11" s="28"/>
      <c r="ABA11" s="28"/>
      <c r="ABB11" s="28"/>
      <c r="ABC11" s="28"/>
      <c r="ABD11" s="28"/>
      <c r="ABE11" s="28"/>
      <c r="ABF11" s="28"/>
      <c r="ABG11" s="28"/>
      <c r="ABH11" s="28"/>
      <c r="ABI11" s="28"/>
      <c r="ABJ11" s="28"/>
      <c r="ABK11" s="28"/>
      <c r="ABL11" s="28"/>
      <c r="ABM11" s="28"/>
      <c r="ABN11" s="28"/>
      <c r="ABO11" s="28"/>
      <c r="ABP11" s="28"/>
      <c r="ABQ11" s="28"/>
      <c r="ABR11" s="28"/>
      <c r="ABS11" s="28"/>
      <c r="ABT11" s="28"/>
      <c r="ABU11" s="28"/>
      <c r="ABV11" s="28"/>
      <c r="ABW11" s="28"/>
      <c r="ABX11" s="28"/>
      <c r="ABY11" s="28"/>
      <c r="ABZ11" s="28"/>
      <c r="ACA11" s="28"/>
      <c r="ACB11" s="28"/>
      <c r="ACC11" s="28"/>
      <c r="ACD11" s="28"/>
      <c r="ACE11" s="28"/>
      <c r="ACF11" s="28"/>
      <c r="ACG11" s="28"/>
      <c r="ACH11" s="28"/>
      <c r="ACI11" s="28"/>
      <c r="ACJ11" s="28"/>
      <c r="ACK11" s="28"/>
      <c r="ACL11" s="28"/>
      <c r="ACM11" s="28"/>
      <c r="ACN11" s="28"/>
      <c r="ACO11" s="28"/>
      <c r="ACP11" s="28"/>
      <c r="ACQ11" s="28"/>
      <c r="ACR11" s="28"/>
      <c r="ACS11" s="28"/>
      <c r="ACT11" s="28"/>
      <c r="ACU11" s="28"/>
      <c r="ACV11" s="28"/>
      <c r="ACW11" s="28"/>
      <c r="ACX11" s="28"/>
      <c r="ACY11" s="28"/>
      <c r="ACZ11" s="28"/>
      <c r="ADA11" s="28"/>
      <c r="ADB11" s="28"/>
      <c r="ADC11" s="28"/>
      <c r="ADD11" s="28"/>
      <c r="ADE11" s="28"/>
      <c r="ADF11" s="28"/>
      <c r="ADG11" s="28"/>
      <c r="ADH11" s="28"/>
      <c r="ADI11" s="28"/>
      <c r="ADJ11" s="28"/>
      <c r="ADK11" s="28"/>
      <c r="ADL11" s="28"/>
      <c r="ADM11" s="28"/>
      <c r="ADN11" s="28"/>
      <c r="ADO11" s="28"/>
      <c r="ADP11" s="28"/>
      <c r="ADQ11" s="28"/>
      <c r="ADR11" s="28"/>
      <c r="ADS11" s="28"/>
      <c r="ADT11" s="28"/>
      <c r="ADU11" s="28"/>
      <c r="ADV11" s="28"/>
      <c r="ADW11" s="28"/>
      <c r="ADX11" s="28"/>
      <c r="ADY11" s="28"/>
      <c r="ADZ11" s="28"/>
      <c r="AEA11" s="28"/>
      <c r="AEB11" s="28"/>
      <c r="AEC11" s="28"/>
      <c r="AED11" s="28"/>
      <c r="AEE11" s="28"/>
      <c r="AEF11" s="28"/>
      <c r="AEG11" s="28"/>
      <c r="AEH11" s="28"/>
      <c r="AEI11" s="28"/>
      <c r="AEJ11" s="28"/>
      <c r="AEK11" s="28"/>
      <c r="AEL11" s="28"/>
      <c r="AEM11" s="28"/>
      <c r="AEN11" s="28"/>
      <c r="AEO11" s="28"/>
      <c r="AEP11" s="28"/>
      <c r="AEQ11" s="28"/>
      <c r="AER11" s="28"/>
      <c r="AES11" s="28"/>
      <c r="AET11" s="28"/>
      <c r="AEU11" s="28"/>
      <c r="AEV11" s="28"/>
      <c r="AEW11" s="28"/>
      <c r="AEX11" s="28"/>
      <c r="AEY11" s="28"/>
      <c r="AEZ11" s="28"/>
      <c r="AFA11" s="28"/>
      <c r="AFB11" s="28"/>
      <c r="AFC11" s="28"/>
      <c r="AFD11" s="28"/>
      <c r="AFE11" s="28"/>
      <c r="AFF11" s="28"/>
      <c r="AFG11" s="28"/>
      <c r="AFH11" s="28"/>
      <c r="AFI11" s="28"/>
      <c r="AFJ11" s="28"/>
      <c r="AFK11" s="28"/>
      <c r="AFL11" s="28"/>
      <c r="AFM11" s="28"/>
      <c r="AFN11" s="28"/>
      <c r="AFO11" s="28"/>
      <c r="AFP11" s="28"/>
    </row>
    <row r="12" spans="1:848" s="28" customFormat="1" ht="28.05" customHeight="1">
      <c r="A12" s="450"/>
      <c r="B12" s="35"/>
      <c r="C12" s="451"/>
      <c r="D12" s="35"/>
      <c r="E12" s="35"/>
      <c r="F12" s="35"/>
      <c r="G12" s="35"/>
      <c r="H12" s="35"/>
      <c r="I12" s="35"/>
      <c r="J12" s="35"/>
      <c r="K12" s="469"/>
      <c r="L12" s="470"/>
      <c r="M12" s="200"/>
      <c r="N12" s="65"/>
      <c r="O12" s="65"/>
      <c r="P12" s="107"/>
      <c r="Q12" s="65"/>
      <c r="R12" s="65"/>
      <c r="S12" s="65"/>
      <c r="T12" s="65"/>
      <c r="U12" s="65"/>
      <c r="V12" s="65"/>
      <c r="W12" s="65"/>
      <c r="X12" s="65"/>
      <c r="Y12" s="65" t="e">
        <f t="shared" si="0"/>
        <v>#DIV/0!</v>
      </c>
      <c r="Z12" s="65"/>
      <c r="AA12" s="52" t="e">
        <f t="shared" si="1"/>
        <v>#DIV/0!</v>
      </c>
    </row>
    <row r="13" spans="1:848" s="6" customFormat="1" ht="28.05" customHeight="1">
      <c r="A13" s="446"/>
      <c r="B13" s="447" t="s">
        <v>122</v>
      </c>
      <c r="C13" s="40"/>
      <c r="D13" s="40"/>
      <c r="E13" s="40"/>
      <c r="F13" s="40"/>
      <c r="G13" s="40"/>
      <c r="H13" s="448"/>
      <c r="I13" s="448"/>
      <c r="J13" s="40"/>
      <c r="K13" s="471"/>
      <c r="L13" s="449"/>
      <c r="M13" s="200"/>
      <c r="N13" s="65"/>
      <c r="O13" s="65"/>
      <c r="P13" s="107"/>
      <c r="Q13" s="65"/>
      <c r="R13" s="65"/>
      <c r="S13" s="65"/>
      <c r="T13" s="65"/>
      <c r="U13" s="65"/>
      <c r="V13" s="65"/>
      <c r="W13" s="65"/>
      <c r="X13" s="65"/>
      <c r="Y13" s="65" t="e">
        <f t="shared" si="0"/>
        <v>#DIV/0!</v>
      </c>
      <c r="Z13" s="65"/>
      <c r="AA13" s="52" t="e">
        <f t="shared" si="1"/>
        <v>#DIV/0!</v>
      </c>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28"/>
      <c r="IX13" s="28"/>
      <c r="IY13" s="28"/>
      <c r="IZ13" s="28"/>
      <c r="JA13" s="28"/>
      <c r="JB13" s="28"/>
      <c r="JC13" s="28"/>
      <c r="JD13" s="28"/>
      <c r="JE13" s="28"/>
      <c r="JF13" s="28"/>
      <c r="JG13" s="28"/>
      <c r="JH13" s="28"/>
      <c r="JI13" s="28"/>
      <c r="JJ13" s="28"/>
      <c r="JK13" s="28"/>
      <c r="JL13" s="28"/>
      <c r="JM13" s="28"/>
      <c r="JN13" s="28"/>
      <c r="JO13" s="28"/>
      <c r="JP13" s="28"/>
      <c r="JQ13" s="28"/>
      <c r="JR13" s="28"/>
      <c r="JS13" s="28"/>
      <c r="JT13" s="28"/>
      <c r="JU13" s="28"/>
      <c r="JV13" s="28"/>
      <c r="JW13" s="28"/>
      <c r="JX13" s="28"/>
      <c r="JY13" s="28"/>
      <c r="JZ13" s="28"/>
      <c r="KA13" s="28"/>
      <c r="KB13" s="28"/>
      <c r="KC13" s="28"/>
      <c r="KD13" s="28"/>
      <c r="KE13" s="28"/>
      <c r="KF13" s="28"/>
      <c r="KG13" s="28"/>
      <c r="KH13" s="28"/>
      <c r="KI13" s="28"/>
      <c r="KJ13" s="28"/>
      <c r="KK13" s="28"/>
      <c r="KL13" s="28"/>
      <c r="KM13" s="28"/>
      <c r="KN13" s="28"/>
      <c r="KO13" s="28"/>
      <c r="KP13" s="28"/>
      <c r="KQ13" s="28"/>
      <c r="KR13" s="28"/>
      <c r="KS13" s="28"/>
      <c r="KT13" s="28"/>
      <c r="KU13" s="28"/>
      <c r="KV13" s="28"/>
      <c r="KW13" s="28"/>
      <c r="KX13" s="28"/>
      <c r="KY13" s="28"/>
      <c r="KZ13" s="28"/>
      <c r="LA13" s="28"/>
      <c r="LB13" s="28"/>
      <c r="LC13" s="28"/>
      <c r="LD13" s="28"/>
      <c r="LE13" s="28"/>
      <c r="LF13" s="28"/>
      <c r="LG13" s="28"/>
      <c r="LH13" s="28"/>
      <c r="LI13" s="28"/>
      <c r="LJ13" s="28"/>
      <c r="LK13" s="28"/>
      <c r="LL13" s="28"/>
      <c r="LM13" s="28"/>
      <c r="LN13" s="28"/>
      <c r="LO13" s="28"/>
      <c r="LP13" s="28"/>
      <c r="LQ13" s="28"/>
      <c r="LR13" s="28"/>
      <c r="LS13" s="28"/>
      <c r="LT13" s="28"/>
      <c r="LU13" s="28"/>
      <c r="LV13" s="28"/>
      <c r="LW13" s="28"/>
      <c r="LX13" s="28"/>
      <c r="LY13" s="28"/>
      <c r="LZ13" s="28"/>
      <c r="MA13" s="28"/>
      <c r="MB13" s="28"/>
      <c r="MC13" s="28"/>
      <c r="MD13" s="28"/>
      <c r="ME13" s="28"/>
      <c r="MF13" s="28"/>
      <c r="MG13" s="28"/>
      <c r="MH13" s="28"/>
      <c r="MI13" s="28"/>
      <c r="MJ13" s="28"/>
      <c r="MK13" s="28"/>
      <c r="ML13" s="28"/>
      <c r="MM13" s="28"/>
      <c r="MN13" s="28"/>
      <c r="MO13" s="28"/>
      <c r="MP13" s="28"/>
      <c r="MQ13" s="28"/>
      <c r="MR13" s="28"/>
      <c r="MS13" s="28"/>
      <c r="MT13" s="28"/>
      <c r="MU13" s="28"/>
      <c r="MV13" s="28"/>
      <c r="MW13" s="28"/>
      <c r="MX13" s="28"/>
      <c r="MY13" s="28"/>
      <c r="MZ13" s="28"/>
      <c r="NA13" s="28"/>
      <c r="NB13" s="28"/>
      <c r="NC13" s="28"/>
      <c r="ND13" s="28"/>
      <c r="NE13" s="28"/>
      <c r="NF13" s="28"/>
      <c r="NG13" s="28"/>
      <c r="NH13" s="28"/>
      <c r="NI13" s="28"/>
      <c r="NJ13" s="28"/>
      <c r="NK13" s="28"/>
      <c r="NL13" s="28"/>
      <c r="NM13" s="28"/>
      <c r="NN13" s="28"/>
      <c r="NO13" s="28"/>
      <c r="NP13" s="28"/>
      <c r="NQ13" s="28"/>
      <c r="NR13" s="28"/>
      <c r="NS13" s="28"/>
      <c r="NT13" s="28"/>
      <c r="NU13" s="28"/>
      <c r="NV13" s="28"/>
      <c r="NW13" s="28"/>
      <c r="NX13" s="28"/>
      <c r="NY13" s="28"/>
      <c r="NZ13" s="28"/>
      <c r="OA13" s="28"/>
      <c r="OB13" s="28"/>
      <c r="OC13" s="28"/>
      <c r="OD13" s="28"/>
      <c r="OE13" s="28"/>
      <c r="OF13" s="28"/>
      <c r="OG13" s="28"/>
      <c r="OH13" s="28"/>
      <c r="OI13" s="28"/>
      <c r="OJ13" s="28"/>
      <c r="OK13" s="28"/>
      <c r="OL13" s="28"/>
      <c r="OM13" s="28"/>
      <c r="ON13" s="28"/>
      <c r="OO13" s="28"/>
      <c r="OP13" s="28"/>
      <c r="OQ13" s="28"/>
      <c r="OR13" s="28"/>
      <c r="OS13" s="28"/>
      <c r="OT13" s="28"/>
      <c r="OU13" s="28"/>
      <c r="OV13" s="28"/>
      <c r="OW13" s="28"/>
      <c r="OX13" s="28"/>
      <c r="OY13" s="28"/>
      <c r="OZ13" s="28"/>
      <c r="PA13" s="28"/>
      <c r="PB13" s="28"/>
      <c r="PC13" s="28"/>
      <c r="PD13" s="28"/>
      <c r="PE13" s="28"/>
      <c r="PF13" s="28"/>
      <c r="PG13" s="28"/>
      <c r="PH13" s="28"/>
      <c r="PI13" s="28"/>
      <c r="PJ13" s="28"/>
      <c r="PK13" s="28"/>
      <c r="PL13" s="28"/>
      <c r="PM13" s="28"/>
      <c r="PN13" s="28"/>
      <c r="PO13" s="28"/>
      <c r="PP13" s="28"/>
      <c r="PQ13" s="28"/>
      <c r="PR13" s="28"/>
      <c r="PS13" s="28"/>
      <c r="PT13" s="28"/>
      <c r="PU13" s="28"/>
      <c r="PV13" s="28"/>
      <c r="PW13" s="28"/>
      <c r="PX13" s="28"/>
      <c r="PY13" s="28"/>
      <c r="PZ13" s="28"/>
      <c r="QA13" s="28"/>
      <c r="QB13" s="28"/>
      <c r="QC13" s="28"/>
      <c r="QD13" s="28"/>
      <c r="QE13" s="28"/>
      <c r="QF13" s="28"/>
      <c r="QG13" s="28"/>
      <c r="QH13" s="28"/>
      <c r="QI13" s="28"/>
      <c r="QJ13" s="28"/>
      <c r="QK13" s="28"/>
      <c r="QL13" s="28"/>
      <c r="QM13" s="28"/>
      <c r="QN13" s="28"/>
      <c r="QO13" s="28"/>
      <c r="QP13" s="28"/>
      <c r="QQ13" s="28"/>
      <c r="QR13" s="28"/>
      <c r="QS13" s="28"/>
      <c r="QT13" s="28"/>
      <c r="QU13" s="28"/>
      <c r="QV13" s="28"/>
      <c r="QW13" s="28"/>
      <c r="QX13" s="28"/>
      <c r="QY13" s="28"/>
      <c r="QZ13" s="28"/>
      <c r="RA13" s="28"/>
      <c r="RB13" s="28"/>
      <c r="RC13" s="28"/>
      <c r="RD13" s="28"/>
      <c r="RE13" s="28"/>
      <c r="RF13" s="28"/>
      <c r="RG13" s="28"/>
      <c r="RH13" s="28"/>
      <c r="RI13" s="28"/>
      <c r="RJ13" s="28"/>
      <c r="RK13" s="28"/>
      <c r="RL13" s="28"/>
      <c r="RM13" s="28"/>
      <c r="RN13" s="28"/>
      <c r="RO13" s="28"/>
      <c r="RP13" s="28"/>
      <c r="RQ13" s="28"/>
      <c r="RR13" s="28"/>
      <c r="RS13" s="28"/>
      <c r="RT13" s="28"/>
      <c r="RU13" s="28"/>
      <c r="RV13" s="28"/>
      <c r="RW13" s="28"/>
      <c r="RX13" s="28"/>
      <c r="RY13" s="28"/>
      <c r="RZ13" s="28"/>
      <c r="SA13" s="28"/>
      <c r="SB13" s="28"/>
      <c r="SC13" s="28"/>
      <c r="SD13" s="28"/>
      <c r="SE13" s="28"/>
      <c r="SF13" s="28"/>
      <c r="SG13" s="28"/>
      <c r="SH13" s="28"/>
      <c r="SI13" s="28"/>
      <c r="SJ13" s="28"/>
      <c r="SK13" s="28"/>
      <c r="SL13" s="28"/>
      <c r="SM13" s="28"/>
      <c r="SN13" s="28"/>
      <c r="SO13" s="28"/>
      <c r="SP13" s="28"/>
      <c r="SQ13" s="28"/>
      <c r="SR13" s="28"/>
      <c r="SS13" s="28"/>
      <c r="ST13" s="28"/>
      <c r="SU13" s="28"/>
      <c r="SV13" s="28"/>
      <c r="SW13" s="28"/>
      <c r="SX13" s="28"/>
      <c r="SY13" s="28"/>
      <c r="SZ13" s="28"/>
      <c r="TA13" s="28"/>
      <c r="TB13" s="28"/>
      <c r="TC13" s="28"/>
      <c r="TD13" s="28"/>
      <c r="TE13" s="28"/>
      <c r="TF13" s="28"/>
      <c r="TG13" s="28"/>
      <c r="TH13" s="28"/>
      <c r="TI13" s="28"/>
      <c r="TJ13" s="28"/>
      <c r="TK13" s="28"/>
      <c r="TL13" s="28"/>
      <c r="TM13" s="28"/>
      <c r="TN13" s="28"/>
      <c r="TO13" s="28"/>
      <c r="TP13" s="28"/>
      <c r="TQ13" s="28"/>
      <c r="TR13" s="28"/>
      <c r="TS13" s="28"/>
      <c r="TT13" s="28"/>
      <c r="TU13" s="28"/>
      <c r="TV13" s="28"/>
      <c r="TW13" s="28"/>
      <c r="TX13" s="28"/>
      <c r="TY13" s="28"/>
      <c r="TZ13" s="28"/>
      <c r="UA13" s="28"/>
      <c r="UB13" s="28"/>
      <c r="UC13" s="28"/>
      <c r="UD13" s="28"/>
      <c r="UE13" s="28"/>
      <c r="UF13" s="28"/>
      <c r="UG13" s="28"/>
      <c r="UH13" s="28"/>
      <c r="UI13" s="28"/>
      <c r="UJ13" s="28"/>
      <c r="UK13" s="28"/>
      <c r="UL13" s="28"/>
      <c r="UM13" s="28"/>
      <c r="UN13" s="28"/>
      <c r="UO13" s="28"/>
      <c r="UP13" s="28"/>
      <c r="UQ13" s="28"/>
      <c r="UR13" s="28"/>
      <c r="US13" s="28"/>
      <c r="UT13" s="28"/>
      <c r="UU13" s="28"/>
      <c r="UV13" s="28"/>
      <c r="UW13" s="28"/>
      <c r="UX13" s="28"/>
      <c r="UY13" s="28"/>
      <c r="UZ13" s="28"/>
      <c r="VA13" s="28"/>
      <c r="VB13" s="28"/>
      <c r="VC13" s="28"/>
      <c r="VD13" s="28"/>
      <c r="VE13" s="28"/>
      <c r="VF13" s="28"/>
      <c r="VG13" s="28"/>
      <c r="VH13" s="28"/>
      <c r="VI13" s="28"/>
      <c r="VJ13" s="28"/>
      <c r="VK13" s="28"/>
      <c r="VL13" s="28"/>
      <c r="VM13" s="28"/>
      <c r="VN13" s="28"/>
      <c r="VO13" s="28"/>
      <c r="VP13" s="28"/>
      <c r="VQ13" s="28"/>
      <c r="VR13" s="28"/>
      <c r="VS13" s="28"/>
      <c r="VT13" s="28"/>
      <c r="VU13" s="28"/>
      <c r="VV13" s="28"/>
      <c r="VW13" s="28"/>
      <c r="VX13" s="28"/>
      <c r="VY13" s="28"/>
      <c r="VZ13" s="28"/>
      <c r="WA13" s="28"/>
      <c r="WB13" s="28"/>
      <c r="WC13" s="28"/>
      <c r="WD13" s="28"/>
      <c r="WE13" s="28"/>
      <c r="WF13" s="28"/>
      <c r="WG13" s="28"/>
      <c r="WH13" s="28"/>
      <c r="WI13" s="28"/>
      <c r="WJ13" s="28"/>
      <c r="WK13" s="28"/>
      <c r="WL13" s="28"/>
      <c r="WM13" s="28"/>
      <c r="WN13" s="28"/>
      <c r="WO13" s="28"/>
      <c r="WP13" s="28"/>
      <c r="WQ13" s="28"/>
      <c r="WR13" s="28"/>
      <c r="WS13" s="28"/>
      <c r="WT13" s="28"/>
      <c r="WU13" s="28"/>
      <c r="WV13" s="28"/>
      <c r="WW13" s="28"/>
      <c r="WX13" s="28"/>
      <c r="WY13" s="28"/>
      <c r="WZ13" s="28"/>
      <c r="XA13" s="28"/>
      <c r="XB13" s="28"/>
      <c r="XC13" s="28"/>
      <c r="XD13" s="28"/>
      <c r="XE13" s="28"/>
      <c r="XF13" s="28"/>
      <c r="XG13" s="28"/>
      <c r="XH13" s="28"/>
      <c r="XI13" s="28"/>
      <c r="XJ13" s="28"/>
      <c r="XK13" s="28"/>
      <c r="XL13" s="28"/>
      <c r="XM13" s="28"/>
      <c r="XN13" s="28"/>
      <c r="XO13" s="28"/>
      <c r="XP13" s="28"/>
      <c r="XQ13" s="28"/>
      <c r="XR13" s="28"/>
      <c r="XS13" s="28"/>
      <c r="XT13" s="28"/>
      <c r="XU13" s="28"/>
      <c r="XV13" s="28"/>
      <c r="XW13" s="28"/>
      <c r="XX13" s="28"/>
      <c r="XY13" s="28"/>
      <c r="XZ13" s="28"/>
      <c r="YA13" s="28"/>
      <c r="YB13" s="28"/>
      <c r="YC13" s="28"/>
      <c r="YD13" s="28"/>
      <c r="YE13" s="28"/>
      <c r="YF13" s="28"/>
      <c r="YG13" s="28"/>
      <c r="YH13" s="28"/>
      <c r="YI13" s="28"/>
      <c r="YJ13" s="28"/>
      <c r="YK13" s="28"/>
      <c r="YL13" s="28"/>
      <c r="YM13" s="28"/>
      <c r="YN13" s="28"/>
      <c r="YO13" s="28"/>
      <c r="YP13" s="28"/>
      <c r="YQ13" s="28"/>
      <c r="YR13" s="28"/>
      <c r="YS13" s="28"/>
      <c r="YT13" s="28"/>
      <c r="YU13" s="28"/>
      <c r="YV13" s="28"/>
      <c r="YW13" s="28"/>
      <c r="YX13" s="28"/>
      <c r="YY13" s="28"/>
      <c r="YZ13" s="28"/>
      <c r="ZA13" s="28"/>
      <c r="ZB13" s="28"/>
      <c r="ZC13" s="28"/>
      <c r="ZD13" s="28"/>
      <c r="ZE13" s="28"/>
      <c r="ZF13" s="28"/>
      <c r="ZG13" s="28"/>
      <c r="ZH13" s="28"/>
      <c r="ZI13" s="28"/>
      <c r="ZJ13" s="28"/>
      <c r="ZK13" s="28"/>
      <c r="ZL13" s="28"/>
      <c r="ZM13" s="28"/>
      <c r="ZN13" s="28"/>
      <c r="ZO13" s="28"/>
      <c r="ZP13" s="28"/>
      <c r="ZQ13" s="28"/>
      <c r="ZR13" s="28"/>
      <c r="ZS13" s="28"/>
      <c r="ZT13" s="28"/>
      <c r="ZU13" s="28"/>
      <c r="ZV13" s="28"/>
      <c r="ZW13" s="28"/>
      <c r="ZX13" s="28"/>
      <c r="ZY13" s="28"/>
      <c r="ZZ13" s="28"/>
      <c r="AAA13" s="28"/>
      <c r="AAB13" s="28"/>
      <c r="AAC13" s="28"/>
      <c r="AAD13" s="28"/>
      <c r="AAE13" s="28"/>
      <c r="AAF13" s="28"/>
      <c r="AAG13" s="28"/>
      <c r="AAH13" s="28"/>
      <c r="AAI13" s="28"/>
      <c r="AAJ13" s="28"/>
      <c r="AAK13" s="28"/>
      <c r="AAL13" s="28"/>
      <c r="AAM13" s="28"/>
      <c r="AAN13" s="28"/>
      <c r="AAO13" s="28"/>
      <c r="AAP13" s="28"/>
      <c r="AAQ13" s="28"/>
      <c r="AAR13" s="28"/>
      <c r="AAS13" s="28"/>
      <c r="AAT13" s="28"/>
      <c r="AAU13" s="28"/>
      <c r="AAV13" s="28"/>
      <c r="AAW13" s="28"/>
      <c r="AAX13" s="28"/>
      <c r="AAY13" s="28"/>
      <c r="AAZ13" s="28"/>
      <c r="ABA13" s="28"/>
      <c r="ABB13" s="28"/>
      <c r="ABC13" s="28"/>
      <c r="ABD13" s="28"/>
      <c r="ABE13" s="28"/>
      <c r="ABF13" s="28"/>
      <c r="ABG13" s="28"/>
      <c r="ABH13" s="28"/>
      <c r="ABI13" s="28"/>
      <c r="ABJ13" s="28"/>
      <c r="ABK13" s="28"/>
      <c r="ABL13" s="28"/>
      <c r="ABM13" s="28"/>
      <c r="ABN13" s="28"/>
      <c r="ABO13" s="28"/>
      <c r="ABP13" s="28"/>
      <c r="ABQ13" s="28"/>
      <c r="ABR13" s="28"/>
      <c r="ABS13" s="28"/>
      <c r="ABT13" s="28"/>
      <c r="ABU13" s="28"/>
      <c r="ABV13" s="28"/>
      <c r="ABW13" s="28"/>
      <c r="ABX13" s="28"/>
      <c r="ABY13" s="28"/>
      <c r="ABZ13" s="28"/>
      <c r="ACA13" s="28"/>
      <c r="ACB13" s="28"/>
      <c r="ACC13" s="28"/>
      <c r="ACD13" s="28"/>
      <c r="ACE13" s="28"/>
      <c r="ACF13" s="28"/>
      <c r="ACG13" s="28"/>
      <c r="ACH13" s="28"/>
      <c r="ACI13" s="28"/>
      <c r="ACJ13" s="28"/>
      <c r="ACK13" s="28"/>
      <c r="ACL13" s="28"/>
      <c r="ACM13" s="28"/>
      <c r="ACN13" s="28"/>
      <c r="ACO13" s="28"/>
      <c r="ACP13" s="28"/>
      <c r="ACQ13" s="28"/>
      <c r="ACR13" s="28"/>
      <c r="ACS13" s="28"/>
      <c r="ACT13" s="28"/>
      <c r="ACU13" s="28"/>
      <c r="ACV13" s="28"/>
      <c r="ACW13" s="28"/>
      <c r="ACX13" s="28"/>
      <c r="ACY13" s="28"/>
      <c r="ACZ13" s="28"/>
      <c r="ADA13" s="28"/>
      <c r="ADB13" s="28"/>
      <c r="ADC13" s="28"/>
      <c r="ADD13" s="28"/>
      <c r="ADE13" s="28"/>
      <c r="ADF13" s="28"/>
      <c r="ADG13" s="28"/>
      <c r="ADH13" s="28"/>
      <c r="ADI13" s="28"/>
      <c r="ADJ13" s="28"/>
      <c r="ADK13" s="28"/>
      <c r="ADL13" s="28"/>
      <c r="ADM13" s="28"/>
      <c r="ADN13" s="28"/>
      <c r="ADO13" s="28"/>
      <c r="ADP13" s="28"/>
      <c r="ADQ13" s="28"/>
      <c r="ADR13" s="28"/>
      <c r="ADS13" s="28"/>
      <c r="ADT13" s="28"/>
      <c r="ADU13" s="28"/>
      <c r="ADV13" s="28"/>
      <c r="ADW13" s="28"/>
      <c r="ADX13" s="28"/>
      <c r="ADY13" s="28"/>
      <c r="ADZ13" s="28"/>
      <c r="AEA13" s="28"/>
      <c r="AEB13" s="28"/>
      <c r="AEC13" s="28"/>
      <c r="AED13" s="28"/>
      <c r="AEE13" s="28"/>
      <c r="AEF13" s="28"/>
      <c r="AEG13" s="28"/>
      <c r="AEH13" s="28"/>
      <c r="AEI13" s="28"/>
      <c r="AEJ13" s="28"/>
      <c r="AEK13" s="28"/>
      <c r="AEL13" s="28"/>
      <c r="AEM13" s="28"/>
      <c r="AEN13" s="28"/>
      <c r="AEO13" s="28"/>
      <c r="AEP13" s="28"/>
      <c r="AEQ13" s="28"/>
      <c r="AER13" s="28"/>
      <c r="AES13" s="28"/>
      <c r="AET13" s="28"/>
      <c r="AEU13" s="28"/>
      <c r="AEV13" s="28"/>
      <c r="AEW13" s="28"/>
      <c r="AEX13" s="28"/>
      <c r="AEY13" s="28"/>
      <c r="AEZ13" s="28"/>
      <c r="AFA13" s="28"/>
      <c r="AFB13" s="28"/>
      <c r="AFC13" s="28"/>
      <c r="AFD13" s="28"/>
      <c r="AFE13" s="28"/>
      <c r="AFF13" s="28"/>
      <c r="AFG13" s="28"/>
      <c r="AFH13" s="28"/>
      <c r="AFI13" s="28"/>
      <c r="AFJ13" s="28"/>
      <c r="AFK13" s="28"/>
      <c r="AFL13" s="28"/>
      <c r="AFM13" s="28"/>
      <c r="AFN13" s="28"/>
      <c r="AFO13" s="28"/>
      <c r="AFP13" s="28"/>
    </row>
    <row r="14" spans="1:848" s="6" customFormat="1" ht="28.05" customHeight="1">
      <c r="A14" s="457"/>
      <c r="B14" s="44"/>
      <c r="C14" s="472" t="s">
        <v>87</v>
      </c>
      <c r="D14" s="349"/>
      <c r="E14" s="473" t="b">
        <v>0</v>
      </c>
      <c r="F14" s="460">
        <f>('MAIN SHEET'!$H$28)*I14/100</f>
        <v>0</v>
      </c>
      <c r="G14" s="461">
        <f>('MAIN SHEET'!$I$28)*I14/100</f>
        <v>0</v>
      </c>
      <c r="H14" s="44" t="s">
        <v>453</v>
      </c>
      <c r="I14" s="454">
        <v>100</v>
      </c>
      <c r="J14" s="462" t="s">
        <v>334</v>
      </c>
      <c r="K14" s="463">
        <f t="shared" ref="K14:K21" si="2">$AA14</f>
        <v>0</v>
      </c>
      <c r="L14" s="464" t="str">
        <f t="shared" ref="L14:L23" si="3">IF($E14,K14,"")</f>
        <v/>
      </c>
      <c r="M14" s="430">
        <v>248.3</v>
      </c>
      <c r="N14" s="46" t="s">
        <v>138</v>
      </c>
      <c r="O14" s="46">
        <f>G14*0.0127*M14</f>
        <v>0</v>
      </c>
      <c r="P14" s="63" t="s">
        <v>191</v>
      </c>
      <c r="Q14" s="204">
        <v>226.91</v>
      </c>
      <c r="R14" s="204" t="s">
        <v>138</v>
      </c>
      <c r="S14" s="204">
        <f>G14*0.0127*Q14</f>
        <v>0</v>
      </c>
      <c r="T14" s="210" t="s">
        <v>383</v>
      </c>
      <c r="U14" s="52"/>
      <c r="V14" s="52"/>
      <c r="W14" s="52"/>
      <c r="X14" s="52"/>
      <c r="Y14" s="65">
        <f t="shared" si="0"/>
        <v>0</v>
      </c>
      <c r="Z14" s="52"/>
      <c r="AA14" s="52">
        <f t="shared" si="1"/>
        <v>0</v>
      </c>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c r="IW14" s="28"/>
      <c r="IX14" s="28"/>
      <c r="IY14" s="28"/>
      <c r="IZ14" s="28"/>
      <c r="JA14" s="28"/>
      <c r="JB14" s="28"/>
      <c r="JC14" s="28"/>
      <c r="JD14" s="28"/>
      <c r="JE14" s="28"/>
      <c r="JF14" s="28"/>
      <c r="JG14" s="28"/>
      <c r="JH14" s="28"/>
      <c r="JI14" s="28"/>
      <c r="JJ14" s="28"/>
      <c r="JK14" s="28"/>
      <c r="JL14" s="28"/>
      <c r="JM14" s="28"/>
      <c r="JN14" s="28"/>
      <c r="JO14" s="28"/>
      <c r="JP14" s="28"/>
      <c r="JQ14" s="28"/>
      <c r="JR14" s="28"/>
      <c r="JS14" s="28"/>
      <c r="JT14" s="28"/>
      <c r="JU14" s="28"/>
      <c r="JV14" s="28"/>
      <c r="JW14" s="28"/>
      <c r="JX14" s="28"/>
      <c r="JY14" s="28"/>
      <c r="JZ14" s="28"/>
      <c r="KA14" s="28"/>
      <c r="KB14" s="28"/>
      <c r="KC14" s="28"/>
      <c r="KD14" s="28"/>
      <c r="KE14" s="28"/>
      <c r="KF14" s="28"/>
      <c r="KG14" s="28"/>
      <c r="KH14" s="28"/>
      <c r="KI14" s="28"/>
      <c r="KJ14" s="28"/>
      <c r="KK14" s="28"/>
      <c r="KL14" s="28"/>
      <c r="KM14" s="28"/>
      <c r="KN14" s="28"/>
      <c r="KO14" s="28"/>
      <c r="KP14" s="28"/>
      <c r="KQ14" s="28"/>
      <c r="KR14" s="28"/>
      <c r="KS14" s="28"/>
      <c r="KT14" s="28"/>
      <c r="KU14" s="28"/>
      <c r="KV14" s="28"/>
      <c r="KW14" s="28"/>
      <c r="KX14" s="28"/>
      <c r="KY14" s="28"/>
      <c r="KZ14" s="28"/>
      <c r="LA14" s="28"/>
      <c r="LB14" s="28"/>
      <c r="LC14" s="28"/>
      <c r="LD14" s="28"/>
      <c r="LE14" s="28"/>
      <c r="LF14" s="28"/>
      <c r="LG14" s="28"/>
      <c r="LH14" s="28"/>
      <c r="LI14" s="28"/>
      <c r="LJ14" s="28"/>
      <c r="LK14" s="28"/>
      <c r="LL14" s="28"/>
      <c r="LM14" s="28"/>
      <c r="LN14" s="28"/>
      <c r="LO14" s="28"/>
      <c r="LP14" s="28"/>
      <c r="LQ14" s="28"/>
      <c r="LR14" s="28"/>
      <c r="LS14" s="28"/>
      <c r="LT14" s="28"/>
      <c r="LU14" s="28"/>
      <c r="LV14" s="28"/>
      <c r="LW14" s="28"/>
      <c r="LX14" s="28"/>
      <c r="LY14" s="28"/>
      <c r="LZ14" s="28"/>
      <c r="MA14" s="28"/>
      <c r="MB14" s="28"/>
      <c r="MC14" s="28"/>
      <c r="MD14" s="28"/>
      <c r="ME14" s="28"/>
      <c r="MF14" s="28"/>
      <c r="MG14" s="28"/>
      <c r="MH14" s="28"/>
      <c r="MI14" s="28"/>
      <c r="MJ14" s="28"/>
      <c r="MK14" s="28"/>
      <c r="ML14" s="28"/>
      <c r="MM14" s="28"/>
      <c r="MN14" s="28"/>
      <c r="MO14" s="28"/>
      <c r="MP14" s="28"/>
      <c r="MQ14" s="28"/>
      <c r="MR14" s="28"/>
      <c r="MS14" s="28"/>
      <c r="MT14" s="28"/>
      <c r="MU14" s="28"/>
      <c r="MV14" s="28"/>
      <c r="MW14" s="28"/>
      <c r="MX14" s="28"/>
      <c r="MY14" s="28"/>
      <c r="MZ14" s="28"/>
      <c r="NA14" s="28"/>
      <c r="NB14" s="28"/>
      <c r="NC14" s="28"/>
      <c r="ND14" s="28"/>
      <c r="NE14" s="28"/>
      <c r="NF14" s="28"/>
      <c r="NG14" s="28"/>
      <c r="NH14" s="28"/>
      <c r="NI14" s="28"/>
      <c r="NJ14" s="28"/>
      <c r="NK14" s="28"/>
      <c r="NL14" s="28"/>
      <c r="NM14" s="28"/>
      <c r="NN14" s="28"/>
      <c r="NO14" s="28"/>
      <c r="NP14" s="28"/>
      <c r="NQ14" s="28"/>
      <c r="NR14" s="28"/>
      <c r="NS14" s="28"/>
      <c r="NT14" s="28"/>
      <c r="NU14" s="28"/>
      <c r="NV14" s="28"/>
      <c r="NW14" s="28"/>
      <c r="NX14" s="28"/>
      <c r="NY14" s="28"/>
      <c r="NZ14" s="28"/>
      <c r="OA14" s="28"/>
      <c r="OB14" s="28"/>
      <c r="OC14" s="28"/>
      <c r="OD14" s="28"/>
      <c r="OE14" s="28"/>
      <c r="OF14" s="28"/>
      <c r="OG14" s="28"/>
      <c r="OH14" s="28"/>
      <c r="OI14" s="28"/>
      <c r="OJ14" s="28"/>
      <c r="OK14" s="28"/>
      <c r="OL14" s="28"/>
      <c r="OM14" s="28"/>
      <c r="ON14" s="28"/>
      <c r="OO14" s="28"/>
      <c r="OP14" s="28"/>
      <c r="OQ14" s="28"/>
      <c r="OR14" s="28"/>
      <c r="OS14" s="28"/>
      <c r="OT14" s="28"/>
      <c r="OU14" s="28"/>
      <c r="OV14" s="28"/>
      <c r="OW14" s="28"/>
      <c r="OX14" s="28"/>
      <c r="OY14" s="28"/>
      <c r="OZ14" s="28"/>
      <c r="PA14" s="28"/>
      <c r="PB14" s="28"/>
      <c r="PC14" s="28"/>
      <c r="PD14" s="28"/>
      <c r="PE14" s="28"/>
      <c r="PF14" s="28"/>
      <c r="PG14" s="28"/>
      <c r="PH14" s="28"/>
      <c r="PI14" s="28"/>
      <c r="PJ14" s="28"/>
      <c r="PK14" s="28"/>
      <c r="PL14" s="28"/>
      <c r="PM14" s="28"/>
      <c r="PN14" s="28"/>
      <c r="PO14" s="28"/>
      <c r="PP14" s="28"/>
      <c r="PQ14" s="28"/>
      <c r="PR14" s="28"/>
      <c r="PS14" s="28"/>
      <c r="PT14" s="28"/>
      <c r="PU14" s="28"/>
      <c r="PV14" s="28"/>
      <c r="PW14" s="28"/>
      <c r="PX14" s="28"/>
      <c r="PY14" s="28"/>
      <c r="PZ14" s="28"/>
      <c r="QA14" s="28"/>
      <c r="QB14" s="28"/>
      <c r="QC14" s="28"/>
      <c r="QD14" s="28"/>
      <c r="QE14" s="28"/>
      <c r="QF14" s="28"/>
      <c r="QG14" s="28"/>
      <c r="QH14" s="28"/>
      <c r="QI14" s="28"/>
      <c r="QJ14" s="28"/>
      <c r="QK14" s="28"/>
      <c r="QL14" s="28"/>
      <c r="QM14" s="28"/>
      <c r="QN14" s="28"/>
      <c r="QO14" s="28"/>
      <c r="QP14" s="28"/>
      <c r="QQ14" s="28"/>
      <c r="QR14" s="28"/>
      <c r="QS14" s="28"/>
      <c r="QT14" s="28"/>
      <c r="QU14" s="28"/>
      <c r="QV14" s="28"/>
      <c r="QW14" s="28"/>
      <c r="QX14" s="28"/>
      <c r="QY14" s="28"/>
      <c r="QZ14" s="28"/>
      <c r="RA14" s="28"/>
      <c r="RB14" s="28"/>
      <c r="RC14" s="28"/>
      <c r="RD14" s="28"/>
      <c r="RE14" s="28"/>
      <c r="RF14" s="28"/>
      <c r="RG14" s="28"/>
      <c r="RH14" s="28"/>
      <c r="RI14" s="28"/>
      <c r="RJ14" s="28"/>
      <c r="RK14" s="28"/>
      <c r="RL14" s="28"/>
      <c r="RM14" s="28"/>
      <c r="RN14" s="28"/>
      <c r="RO14" s="28"/>
      <c r="RP14" s="28"/>
      <c r="RQ14" s="28"/>
      <c r="RR14" s="28"/>
      <c r="RS14" s="28"/>
      <c r="RT14" s="28"/>
      <c r="RU14" s="28"/>
      <c r="RV14" s="28"/>
      <c r="RW14" s="28"/>
      <c r="RX14" s="28"/>
      <c r="RY14" s="28"/>
      <c r="RZ14" s="28"/>
      <c r="SA14" s="28"/>
      <c r="SB14" s="28"/>
      <c r="SC14" s="28"/>
      <c r="SD14" s="28"/>
      <c r="SE14" s="28"/>
      <c r="SF14" s="28"/>
      <c r="SG14" s="28"/>
      <c r="SH14" s="28"/>
      <c r="SI14" s="28"/>
      <c r="SJ14" s="28"/>
      <c r="SK14" s="28"/>
      <c r="SL14" s="28"/>
      <c r="SM14" s="28"/>
      <c r="SN14" s="28"/>
      <c r="SO14" s="28"/>
      <c r="SP14" s="28"/>
      <c r="SQ14" s="28"/>
      <c r="SR14" s="28"/>
      <c r="SS14" s="28"/>
      <c r="ST14" s="28"/>
      <c r="SU14" s="28"/>
      <c r="SV14" s="28"/>
      <c r="SW14" s="28"/>
      <c r="SX14" s="28"/>
      <c r="SY14" s="28"/>
      <c r="SZ14" s="28"/>
      <c r="TA14" s="28"/>
      <c r="TB14" s="28"/>
      <c r="TC14" s="28"/>
      <c r="TD14" s="28"/>
      <c r="TE14" s="28"/>
      <c r="TF14" s="28"/>
      <c r="TG14" s="28"/>
      <c r="TH14" s="28"/>
      <c r="TI14" s="28"/>
      <c r="TJ14" s="28"/>
      <c r="TK14" s="28"/>
      <c r="TL14" s="28"/>
      <c r="TM14" s="28"/>
      <c r="TN14" s="28"/>
      <c r="TO14" s="28"/>
      <c r="TP14" s="28"/>
      <c r="TQ14" s="28"/>
      <c r="TR14" s="28"/>
      <c r="TS14" s="28"/>
      <c r="TT14" s="28"/>
      <c r="TU14" s="28"/>
      <c r="TV14" s="28"/>
      <c r="TW14" s="28"/>
      <c r="TX14" s="28"/>
      <c r="TY14" s="28"/>
      <c r="TZ14" s="28"/>
      <c r="UA14" s="28"/>
      <c r="UB14" s="28"/>
      <c r="UC14" s="28"/>
      <c r="UD14" s="28"/>
      <c r="UE14" s="28"/>
      <c r="UF14" s="28"/>
      <c r="UG14" s="28"/>
      <c r="UH14" s="28"/>
      <c r="UI14" s="28"/>
      <c r="UJ14" s="28"/>
      <c r="UK14" s="28"/>
      <c r="UL14" s="28"/>
      <c r="UM14" s="28"/>
      <c r="UN14" s="28"/>
      <c r="UO14" s="28"/>
      <c r="UP14" s="28"/>
      <c r="UQ14" s="28"/>
      <c r="UR14" s="28"/>
      <c r="US14" s="28"/>
      <c r="UT14" s="28"/>
      <c r="UU14" s="28"/>
      <c r="UV14" s="28"/>
      <c r="UW14" s="28"/>
      <c r="UX14" s="28"/>
      <c r="UY14" s="28"/>
      <c r="UZ14" s="28"/>
      <c r="VA14" s="28"/>
      <c r="VB14" s="28"/>
      <c r="VC14" s="28"/>
      <c r="VD14" s="28"/>
      <c r="VE14" s="28"/>
      <c r="VF14" s="28"/>
      <c r="VG14" s="28"/>
      <c r="VH14" s="28"/>
      <c r="VI14" s="28"/>
      <c r="VJ14" s="28"/>
      <c r="VK14" s="28"/>
      <c r="VL14" s="28"/>
      <c r="VM14" s="28"/>
      <c r="VN14" s="28"/>
      <c r="VO14" s="28"/>
      <c r="VP14" s="28"/>
      <c r="VQ14" s="28"/>
      <c r="VR14" s="28"/>
      <c r="VS14" s="28"/>
      <c r="VT14" s="28"/>
      <c r="VU14" s="28"/>
      <c r="VV14" s="28"/>
      <c r="VW14" s="28"/>
      <c r="VX14" s="28"/>
      <c r="VY14" s="28"/>
      <c r="VZ14" s="28"/>
      <c r="WA14" s="28"/>
      <c r="WB14" s="28"/>
      <c r="WC14" s="28"/>
      <c r="WD14" s="28"/>
      <c r="WE14" s="28"/>
      <c r="WF14" s="28"/>
      <c r="WG14" s="28"/>
      <c r="WH14" s="28"/>
      <c r="WI14" s="28"/>
      <c r="WJ14" s="28"/>
      <c r="WK14" s="28"/>
      <c r="WL14" s="28"/>
      <c r="WM14" s="28"/>
      <c r="WN14" s="28"/>
      <c r="WO14" s="28"/>
      <c r="WP14" s="28"/>
      <c r="WQ14" s="28"/>
      <c r="WR14" s="28"/>
      <c r="WS14" s="28"/>
      <c r="WT14" s="28"/>
      <c r="WU14" s="28"/>
      <c r="WV14" s="28"/>
      <c r="WW14" s="28"/>
      <c r="WX14" s="28"/>
      <c r="WY14" s="28"/>
      <c r="WZ14" s="28"/>
      <c r="XA14" s="28"/>
      <c r="XB14" s="28"/>
      <c r="XC14" s="28"/>
      <c r="XD14" s="28"/>
      <c r="XE14" s="28"/>
      <c r="XF14" s="28"/>
      <c r="XG14" s="28"/>
      <c r="XH14" s="28"/>
      <c r="XI14" s="28"/>
      <c r="XJ14" s="28"/>
      <c r="XK14" s="28"/>
      <c r="XL14" s="28"/>
      <c r="XM14" s="28"/>
      <c r="XN14" s="28"/>
      <c r="XO14" s="28"/>
      <c r="XP14" s="28"/>
      <c r="XQ14" s="28"/>
      <c r="XR14" s="28"/>
      <c r="XS14" s="28"/>
      <c r="XT14" s="28"/>
      <c r="XU14" s="28"/>
      <c r="XV14" s="28"/>
      <c r="XW14" s="28"/>
      <c r="XX14" s="28"/>
      <c r="XY14" s="28"/>
      <c r="XZ14" s="28"/>
      <c r="YA14" s="28"/>
      <c r="YB14" s="28"/>
      <c r="YC14" s="28"/>
      <c r="YD14" s="28"/>
      <c r="YE14" s="28"/>
      <c r="YF14" s="28"/>
      <c r="YG14" s="28"/>
      <c r="YH14" s="28"/>
      <c r="YI14" s="28"/>
      <c r="YJ14" s="28"/>
      <c r="YK14" s="28"/>
      <c r="YL14" s="28"/>
      <c r="YM14" s="28"/>
      <c r="YN14" s="28"/>
      <c r="YO14" s="28"/>
      <c r="YP14" s="28"/>
      <c r="YQ14" s="28"/>
      <c r="YR14" s="28"/>
      <c r="YS14" s="28"/>
      <c r="YT14" s="28"/>
      <c r="YU14" s="28"/>
      <c r="YV14" s="28"/>
      <c r="YW14" s="28"/>
      <c r="YX14" s="28"/>
      <c r="YY14" s="28"/>
      <c r="YZ14" s="28"/>
      <c r="ZA14" s="28"/>
      <c r="ZB14" s="28"/>
      <c r="ZC14" s="28"/>
      <c r="ZD14" s="28"/>
      <c r="ZE14" s="28"/>
      <c r="ZF14" s="28"/>
      <c r="ZG14" s="28"/>
      <c r="ZH14" s="28"/>
      <c r="ZI14" s="28"/>
      <c r="ZJ14" s="28"/>
      <c r="ZK14" s="28"/>
      <c r="ZL14" s="28"/>
      <c r="ZM14" s="28"/>
      <c r="ZN14" s="28"/>
      <c r="ZO14" s="28"/>
      <c r="ZP14" s="28"/>
      <c r="ZQ14" s="28"/>
      <c r="ZR14" s="28"/>
      <c r="ZS14" s="28"/>
      <c r="ZT14" s="28"/>
      <c r="ZU14" s="28"/>
      <c r="ZV14" s="28"/>
      <c r="ZW14" s="28"/>
      <c r="ZX14" s="28"/>
      <c r="ZY14" s="28"/>
      <c r="ZZ14" s="28"/>
      <c r="AAA14" s="28"/>
      <c r="AAB14" s="28"/>
      <c r="AAC14" s="28"/>
      <c r="AAD14" s="28"/>
      <c r="AAE14" s="28"/>
      <c r="AAF14" s="28"/>
      <c r="AAG14" s="28"/>
      <c r="AAH14" s="28"/>
      <c r="AAI14" s="28"/>
      <c r="AAJ14" s="28"/>
      <c r="AAK14" s="28"/>
      <c r="AAL14" s="28"/>
      <c r="AAM14" s="28"/>
      <c r="AAN14" s="28"/>
      <c r="AAO14" s="28"/>
      <c r="AAP14" s="28"/>
      <c r="AAQ14" s="28"/>
      <c r="AAR14" s="28"/>
      <c r="AAS14" s="28"/>
      <c r="AAT14" s="28"/>
      <c r="AAU14" s="28"/>
      <c r="AAV14" s="28"/>
      <c r="AAW14" s="28"/>
      <c r="AAX14" s="28"/>
      <c r="AAY14" s="28"/>
      <c r="AAZ14" s="28"/>
      <c r="ABA14" s="28"/>
      <c r="ABB14" s="28"/>
      <c r="ABC14" s="28"/>
      <c r="ABD14" s="28"/>
      <c r="ABE14" s="28"/>
      <c r="ABF14" s="28"/>
      <c r="ABG14" s="28"/>
      <c r="ABH14" s="28"/>
      <c r="ABI14" s="28"/>
      <c r="ABJ14" s="28"/>
      <c r="ABK14" s="28"/>
      <c r="ABL14" s="28"/>
      <c r="ABM14" s="28"/>
      <c r="ABN14" s="28"/>
      <c r="ABO14" s="28"/>
      <c r="ABP14" s="28"/>
      <c r="ABQ14" s="28"/>
      <c r="ABR14" s="28"/>
      <c r="ABS14" s="28"/>
      <c r="ABT14" s="28"/>
      <c r="ABU14" s="28"/>
      <c r="ABV14" s="28"/>
      <c r="ABW14" s="28"/>
      <c r="ABX14" s="28"/>
      <c r="ABY14" s="28"/>
      <c r="ABZ14" s="28"/>
      <c r="ACA14" s="28"/>
      <c r="ACB14" s="28"/>
      <c r="ACC14" s="28"/>
      <c r="ACD14" s="28"/>
      <c r="ACE14" s="28"/>
      <c r="ACF14" s="28"/>
      <c r="ACG14" s="28"/>
      <c r="ACH14" s="28"/>
      <c r="ACI14" s="28"/>
      <c r="ACJ14" s="28"/>
      <c r="ACK14" s="28"/>
      <c r="ACL14" s="28"/>
      <c r="ACM14" s="28"/>
      <c r="ACN14" s="28"/>
      <c r="ACO14" s="28"/>
      <c r="ACP14" s="28"/>
      <c r="ACQ14" s="28"/>
      <c r="ACR14" s="28"/>
      <c r="ACS14" s="28"/>
      <c r="ACT14" s="28"/>
      <c r="ACU14" s="28"/>
      <c r="ACV14" s="28"/>
      <c r="ACW14" s="28"/>
      <c r="ACX14" s="28"/>
      <c r="ACY14" s="28"/>
      <c r="ACZ14" s="28"/>
      <c r="ADA14" s="28"/>
      <c r="ADB14" s="28"/>
      <c r="ADC14" s="28"/>
      <c r="ADD14" s="28"/>
      <c r="ADE14" s="28"/>
      <c r="ADF14" s="28"/>
      <c r="ADG14" s="28"/>
      <c r="ADH14" s="28"/>
      <c r="ADI14" s="28"/>
      <c r="ADJ14" s="28"/>
      <c r="ADK14" s="28"/>
      <c r="ADL14" s="28"/>
      <c r="ADM14" s="28"/>
      <c r="ADN14" s="28"/>
      <c r="ADO14" s="28"/>
      <c r="ADP14" s="28"/>
      <c r="ADQ14" s="28"/>
      <c r="ADR14" s="28"/>
      <c r="ADS14" s="28"/>
      <c r="ADT14" s="28"/>
      <c r="ADU14" s="28"/>
      <c r="ADV14" s="28"/>
      <c r="ADW14" s="28"/>
      <c r="ADX14" s="28"/>
      <c r="ADY14" s="28"/>
      <c r="ADZ14" s="28"/>
      <c r="AEA14" s="28"/>
      <c r="AEB14" s="28"/>
      <c r="AEC14" s="28"/>
      <c r="AED14" s="28"/>
      <c r="AEE14" s="28"/>
      <c r="AEF14" s="28"/>
      <c r="AEG14" s="28"/>
      <c r="AEH14" s="28"/>
      <c r="AEI14" s="28"/>
      <c r="AEJ14" s="28"/>
      <c r="AEK14" s="28"/>
      <c r="AEL14" s="28"/>
      <c r="AEM14" s="28"/>
      <c r="AEN14" s="28"/>
      <c r="AEO14" s="28"/>
      <c r="AEP14" s="28"/>
      <c r="AEQ14" s="28"/>
      <c r="AER14" s="28"/>
      <c r="AES14" s="28"/>
      <c r="AET14" s="28"/>
      <c r="AEU14" s="28"/>
      <c r="AEV14" s="28"/>
      <c r="AEW14" s="28"/>
      <c r="AEX14" s="28"/>
      <c r="AEY14" s="28"/>
      <c r="AEZ14" s="28"/>
      <c r="AFA14" s="28"/>
      <c r="AFB14" s="28"/>
      <c r="AFC14" s="28"/>
      <c r="AFD14" s="28"/>
      <c r="AFE14" s="28"/>
      <c r="AFF14" s="28"/>
      <c r="AFG14" s="28"/>
      <c r="AFH14" s="28"/>
      <c r="AFI14" s="28"/>
      <c r="AFJ14" s="28"/>
      <c r="AFK14" s="28"/>
      <c r="AFL14" s="28"/>
      <c r="AFM14" s="28"/>
      <c r="AFN14" s="28"/>
      <c r="AFO14" s="28"/>
      <c r="AFP14" s="28"/>
    </row>
    <row r="15" spans="1:848" s="28" customFormat="1" ht="28.05" customHeight="1">
      <c r="A15" s="450"/>
      <c r="B15" s="35"/>
      <c r="C15" s="474" t="s">
        <v>238</v>
      </c>
      <c r="D15" s="350"/>
      <c r="E15" s="452" t="b">
        <v>0</v>
      </c>
      <c r="F15" s="453">
        <f>('MAIN SHEET'!$H$28)*I15/100</f>
        <v>0</v>
      </c>
      <c r="G15" s="453">
        <f>('MAIN SHEET'!$I$28)*I15/100</f>
        <v>0</v>
      </c>
      <c r="H15" s="35" t="s">
        <v>453</v>
      </c>
      <c r="I15" s="454">
        <v>100</v>
      </c>
      <c r="J15" s="455" t="s">
        <v>334</v>
      </c>
      <c r="K15" s="456">
        <f t="shared" si="2"/>
        <v>0</v>
      </c>
      <c r="L15" s="422" t="str">
        <f t="shared" si="3"/>
        <v/>
      </c>
      <c r="M15" s="200">
        <v>129.69999999999999</v>
      </c>
      <c r="N15" s="65" t="s">
        <v>138</v>
      </c>
      <c r="O15" s="65">
        <f>G15*0.0127*M15</f>
        <v>0</v>
      </c>
      <c r="P15" s="138" t="s">
        <v>181</v>
      </c>
      <c r="Q15" s="204">
        <v>129.88999999999999</v>
      </c>
      <c r="R15" s="204" t="s">
        <v>138</v>
      </c>
      <c r="S15" s="204">
        <f>G15*0.0127*Q15</f>
        <v>0</v>
      </c>
      <c r="T15" s="210" t="s">
        <v>384</v>
      </c>
      <c r="U15" s="65"/>
      <c r="V15" s="65"/>
      <c r="W15" s="65"/>
      <c r="X15" s="65"/>
      <c r="Y15" s="65">
        <f t="shared" si="0"/>
        <v>0</v>
      </c>
      <c r="Z15" s="65"/>
      <c r="AA15" s="52">
        <f t="shared" si="1"/>
        <v>0</v>
      </c>
    </row>
    <row r="16" spans="1:848" s="28" customFormat="1" ht="28.05" customHeight="1">
      <c r="A16" s="457"/>
      <c r="B16" s="44"/>
      <c r="C16" s="472" t="s">
        <v>401</v>
      </c>
      <c r="D16" s="349"/>
      <c r="E16" s="473" t="b">
        <v>0</v>
      </c>
      <c r="F16" s="460">
        <f>('MAIN SHEET'!$H$28)*I16/100</f>
        <v>0</v>
      </c>
      <c r="G16" s="461">
        <f>('MAIN SHEET'!$I$28)*I16/100</f>
        <v>0</v>
      </c>
      <c r="H16" s="44" t="s">
        <v>453</v>
      </c>
      <c r="I16" s="454">
        <v>100</v>
      </c>
      <c r="J16" s="468" t="s">
        <v>334</v>
      </c>
      <c r="K16" s="463">
        <f t="shared" si="2"/>
        <v>0</v>
      </c>
      <c r="L16" s="475" t="str">
        <f t="shared" si="3"/>
        <v/>
      </c>
      <c r="M16" s="200">
        <v>129.69999999999999</v>
      </c>
      <c r="N16" s="65" t="s">
        <v>138</v>
      </c>
      <c r="O16" s="65">
        <f>G16*0.015875*M16</f>
        <v>0</v>
      </c>
      <c r="P16" s="138" t="s">
        <v>181</v>
      </c>
      <c r="Q16" s="204">
        <v>129.88999999999999</v>
      </c>
      <c r="R16" s="204" t="s">
        <v>138</v>
      </c>
      <c r="S16" s="204">
        <f>G16*0.015875*Q16</f>
        <v>0</v>
      </c>
      <c r="T16" s="210" t="s">
        <v>384</v>
      </c>
      <c r="U16" s="65"/>
      <c r="V16" s="65"/>
      <c r="W16" s="65"/>
      <c r="X16" s="65"/>
      <c r="Y16" s="65">
        <f t="shared" si="0"/>
        <v>0</v>
      </c>
      <c r="Z16" s="65"/>
      <c r="AA16" s="52">
        <f t="shared" si="1"/>
        <v>0</v>
      </c>
    </row>
    <row r="17" spans="1:848" s="28" customFormat="1" ht="28.05" customHeight="1">
      <c r="A17" s="450"/>
      <c r="B17" s="35"/>
      <c r="C17" s="474" t="s">
        <v>402</v>
      </c>
      <c r="D17" s="350"/>
      <c r="E17" s="452" t="b">
        <v>0</v>
      </c>
      <c r="F17" s="453">
        <f>('MAIN SHEET'!$H$28)*I17/100</f>
        <v>0</v>
      </c>
      <c r="G17" s="453">
        <f>('MAIN SHEET'!$I$28)*I17/100</f>
        <v>0</v>
      </c>
      <c r="H17" s="35" t="s">
        <v>453</v>
      </c>
      <c r="I17" s="454">
        <v>100</v>
      </c>
      <c r="J17" s="455" t="s">
        <v>334</v>
      </c>
      <c r="K17" s="456">
        <f t="shared" si="2"/>
        <v>0</v>
      </c>
      <c r="L17" s="422" t="str">
        <f t="shared" si="3"/>
        <v/>
      </c>
      <c r="M17" s="200">
        <v>129.69999999999999</v>
      </c>
      <c r="N17" s="65" t="s">
        <v>138</v>
      </c>
      <c r="O17" s="65">
        <f>G17*0.01905*M17</f>
        <v>0</v>
      </c>
      <c r="P17" s="138" t="s">
        <v>181</v>
      </c>
      <c r="Q17" s="204">
        <v>129.88999999999999</v>
      </c>
      <c r="R17" s="204" t="s">
        <v>138</v>
      </c>
      <c r="S17" s="204">
        <f>G17*0.01905*Q17</f>
        <v>0</v>
      </c>
      <c r="T17" s="210" t="s">
        <v>384</v>
      </c>
      <c r="U17" s="65"/>
      <c r="V17" s="65"/>
      <c r="W17" s="65"/>
      <c r="X17" s="65"/>
      <c r="Y17" s="65">
        <f t="shared" si="0"/>
        <v>0</v>
      </c>
      <c r="Z17" s="65"/>
      <c r="AA17" s="52">
        <f t="shared" si="1"/>
        <v>0</v>
      </c>
    </row>
    <row r="18" spans="1:848" s="28" customFormat="1" ht="28.05" customHeight="1">
      <c r="A18" s="457"/>
      <c r="B18" s="44"/>
      <c r="C18" s="472" t="s">
        <v>400</v>
      </c>
      <c r="D18" s="349"/>
      <c r="E18" s="473" t="b">
        <v>0</v>
      </c>
      <c r="F18" s="460">
        <f>('MAIN SHEET'!$H$28)*I18/100</f>
        <v>0</v>
      </c>
      <c r="G18" s="461">
        <f>('MAIN SHEET'!$I$28)*I18/100</f>
        <v>0</v>
      </c>
      <c r="H18" s="44" t="s">
        <v>453</v>
      </c>
      <c r="I18" s="454">
        <v>100</v>
      </c>
      <c r="J18" s="468" t="s">
        <v>334</v>
      </c>
      <c r="K18" s="463">
        <f t="shared" si="2"/>
        <v>0</v>
      </c>
      <c r="L18" s="464" t="str">
        <f t="shared" si="3"/>
        <v/>
      </c>
      <c r="M18" s="200">
        <v>4.8</v>
      </c>
      <c r="N18" s="65" t="s">
        <v>212</v>
      </c>
      <c r="O18" s="65">
        <f>G18*M18</f>
        <v>0</v>
      </c>
      <c r="P18" s="138" t="s">
        <v>429</v>
      </c>
      <c r="Q18" s="65"/>
      <c r="R18" s="65"/>
      <c r="S18" s="65"/>
      <c r="T18" s="68"/>
      <c r="U18" s="65"/>
      <c r="V18" s="65"/>
      <c r="W18" s="65"/>
      <c r="X18" s="65"/>
      <c r="Y18" s="65">
        <f t="shared" si="0"/>
        <v>0</v>
      </c>
      <c r="Z18" s="65"/>
      <c r="AA18" s="52">
        <f t="shared" si="1"/>
        <v>0</v>
      </c>
    </row>
    <row r="19" spans="1:848" s="28" customFormat="1" ht="28.05" customHeight="1">
      <c r="A19" s="450"/>
      <c r="B19" s="35"/>
      <c r="C19" s="474" t="s">
        <v>403</v>
      </c>
      <c r="D19" s="350"/>
      <c r="E19" s="452" t="b">
        <v>0</v>
      </c>
      <c r="F19" s="453">
        <f>('MAIN SHEET'!$H$28)*I19/100</f>
        <v>0</v>
      </c>
      <c r="G19" s="453">
        <f>('MAIN SHEET'!$I$28)*I19/100</f>
        <v>0</v>
      </c>
      <c r="H19" s="35" t="s">
        <v>453</v>
      </c>
      <c r="I19" s="454">
        <v>100</v>
      </c>
      <c r="J19" s="455" t="s">
        <v>334</v>
      </c>
      <c r="K19" s="456">
        <f t="shared" si="2"/>
        <v>0</v>
      </c>
      <c r="L19" s="422" t="str">
        <f t="shared" si="3"/>
        <v/>
      </c>
      <c r="M19" s="200">
        <f>4.8*1.25</f>
        <v>6</v>
      </c>
      <c r="N19" s="65" t="s">
        <v>212</v>
      </c>
      <c r="O19" s="65">
        <f>G19*M19</f>
        <v>0</v>
      </c>
      <c r="P19" s="138" t="s">
        <v>429</v>
      </c>
      <c r="Q19" s="65"/>
      <c r="R19" s="65"/>
      <c r="S19" s="65"/>
      <c r="T19" s="68"/>
      <c r="U19" s="65"/>
      <c r="V19" s="65"/>
      <c r="W19" s="65"/>
      <c r="X19" s="65"/>
      <c r="Y19" s="65">
        <f t="shared" si="0"/>
        <v>0</v>
      </c>
      <c r="Z19" s="65"/>
      <c r="AA19" s="52">
        <f t="shared" si="1"/>
        <v>0</v>
      </c>
    </row>
    <row r="20" spans="1:848" s="28" customFormat="1" ht="28.05" customHeight="1">
      <c r="A20" s="457"/>
      <c r="B20" s="44"/>
      <c r="C20" s="472" t="s">
        <v>428</v>
      </c>
      <c r="D20" s="349"/>
      <c r="E20" s="473" t="b">
        <v>0</v>
      </c>
      <c r="F20" s="460">
        <f>('MAIN SHEET'!$H$28)*I20/100</f>
        <v>0</v>
      </c>
      <c r="G20" s="461">
        <f>('MAIN SHEET'!$I$28)*I20/100</f>
        <v>0</v>
      </c>
      <c r="H20" s="44" t="s">
        <v>453</v>
      </c>
      <c r="I20" s="454">
        <v>100</v>
      </c>
      <c r="J20" s="468" t="s">
        <v>334</v>
      </c>
      <c r="K20" s="463">
        <f t="shared" si="2"/>
        <v>0</v>
      </c>
      <c r="L20" s="464" t="str">
        <f t="shared" si="3"/>
        <v/>
      </c>
      <c r="M20" s="200">
        <f>4.8*1.4375</f>
        <v>6.8999999999999995</v>
      </c>
      <c r="N20" s="65" t="s">
        <v>212</v>
      </c>
      <c r="O20" s="65">
        <f>G20*M20</f>
        <v>0</v>
      </c>
      <c r="P20" s="138" t="s">
        <v>429</v>
      </c>
      <c r="Q20" s="65"/>
      <c r="R20" s="65"/>
      <c r="S20" s="65"/>
      <c r="T20" s="68"/>
      <c r="U20" s="65"/>
      <c r="V20" s="65"/>
      <c r="W20" s="65"/>
      <c r="X20" s="65"/>
      <c r="Y20" s="65">
        <f t="shared" si="0"/>
        <v>0</v>
      </c>
      <c r="Z20" s="65"/>
      <c r="AA20" s="52">
        <f t="shared" si="1"/>
        <v>0</v>
      </c>
    </row>
    <row r="21" spans="1:848" s="6" customFormat="1" ht="28.05" customHeight="1">
      <c r="A21" s="450"/>
      <c r="B21" s="35"/>
      <c r="C21" s="474" t="s">
        <v>123</v>
      </c>
      <c r="D21" s="350"/>
      <c r="E21" s="452" t="b">
        <v>0</v>
      </c>
      <c r="F21" s="453">
        <f>('MAIN SHEET'!$H$28)*I21/100</f>
        <v>0</v>
      </c>
      <c r="G21" s="453">
        <f>('MAIN SHEET'!$I$28)*I21/100</f>
        <v>0</v>
      </c>
      <c r="H21" s="35" t="s">
        <v>453</v>
      </c>
      <c r="I21" s="454">
        <v>100</v>
      </c>
      <c r="J21" s="455" t="s">
        <v>334</v>
      </c>
      <c r="K21" s="456">
        <f t="shared" si="2"/>
        <v>0</v>
      </c>
      <c r="L21" s="422" t="str">
        <f t="shared" si="3"/>
        <v/>
      </c>
      <c r="M21" s="85">
        <v>72.64</v>
      </c>
      <c r="N21" s="52" t="s">
        <v>138</v>
      </c>
      <c r="O21" s="52">
        <f>G21*2.5*0.0889*0.01905*M21</f>
        <v>0</v>
      </c>
      <c r="P21" s="64" t="s">
        <v>184</v>
      </c>
      <c r="Q21" s="52"/>
      <c r="R21" s="52"/>
      <c r="S21" s="52"/>
      <c r="T21" s="52"/>
      <c r="U21" s="52"/>
      <c r="V21" s="52"/>
      <c r="W21" s="52"/>
      <c r="X21" s="52"/>
      <c r="Y21" s="65">
        <f t="shared" si="0"/>
        <v>0</v>
      </c>
      <c r="Z21" s="52"/>
      <c r="AA21" s="52">
        <f t="shared" si="1"/>
        <v>0</v>
      </c>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c r="IW21" s="28"/>
      <c r="IX21" s="28"/>
      <c r="IY21" s="28"/>
      <c r="IZ21" s="28"/>
      <c r="JA21" s="28"/>
      <c r="JB21" s="28"/>
      <c r="JC21" s="28"/>
      <c r="JD21" s="28"/>
      <c r="JE21" s="28"/>
      <c r="JF21" s="28"/>
      <c r="JG21" s="28"/>
      <c r="JH21" s="28"/>
      <c r="JI21" s="28"/>
      <c r="JJ21" s="28"/>
      <c r="JK21" s="28"/>
      <c r="JL21" s="28"/>
      <c r="JM21" s="28"/>
      <c r="JN21" s="28"/>
      <c r="JO21" s="28"/>
      <c r="JP21" s="28"/>
      <c r="JQ21" s="28"/>
      <c r="JR21" s="28"/>
      <c r="JS21" s="28"/>
      <c r="JT21" s="28"/>
      <c r="JU21" s="28"/>
      <c r="JV21" s="28"/>
      <c r="JW21" s="28"/>
      <c r="JX21" s="28"/>
      <c r="JY21" s="28"/>
      <c r="JZ21" s="28"/>
      <c r="KA21" s="28"/>
      <c r="KB21" s="28"/>
      <c r="KC21" s="28"/>
      <c r="KD21" s="28"/>
      <c r="KE21" s="28"/>
      <c r="KF21" s="28"/>
      <c r="KG21" s="28"/>
      <c r="KH21" s="28"/>
      <c r="KI21" s="28"/>
      <c r="KJ21" s="28"/>
      <c r="KK21" s="28"/>
      <c r="KL21" s="28"/>
      <c r="KM21" s="28"/>
      <c r="KN21" s="28"/>
      <c r="KO21" s="28"/>
      <c r="KP21" s="28"/>
      <c r="KQ21" s="28"/>
      <c r="KR21" s="28"/>
      <c r="KS21" s="28"/>
      <c r="KT21" s="28"/>
      <c r="KU21" s="28"/>
      <c r="KV21" s="28"/>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28"/>
      <c r="LX21" s="28"/>
      <c r="LY21" s="28"/>
      <c r="LZ21" s="28"/>
      <c r="MA21" s="28"/>
      <c r="MB21" s="28"/>
      <c r="MC21" s="28"/>
      <c r="MD21" s="28"/>
      <c r="ME21" s="28"/>
      <c r="MF21" s="28"/>
      <c r="MG21" s="28"/>
      <c r="MH21" s="28"/>
      <c r="MI21" s="28"/>
      <c r="MJ21" s="28"/>
      <c r="MK21" s="28"/>
      <c r="ML21" s="28"/>
      <c r="MM21" s="28"/>
      <c r="MN21" s="28"/>
      <c r="MO21" s="28"/>
      <c r="MP21" s="28"/>
      <c r="MQ21" s="28"/>
      <c r="MR21" s="28"/>
      <c r="MS21" s="28"/>
      <c r="MT21" s="28"/>
      <c r="MU21" s="28"/>
      <c r="MV21" s="28"/>
      <c r="MW21" s="28"/>
      <c r="MX21" s="28"/>
      <c r="MY21" s="28"/>
      <c r="MZ21" s="28"/>
      <c r="NA21" s="28"/>
      <c r="NB21" s="28"/>
      <c r="NC21" s="28"/>
      <c r="ND21" s="28"/>
      <c r="NE21" s="28"/>
      <c r="NF21" s="28"/>
      <c r="NG21" s="28"/>
      <c r="NH21" s="28"/>
      <c r="NI21" s="28"/>
      <c r="NJ21" s="28"/>
      <c r="NK21" s="28"/>
      <c r="NL21" s="28"/>
      <c r="NM21" s="28"/>
      <c r="NN21" s="28"/>
      <c r="NO21" s="28"/>
      <c r="NP21" s="28"/>
      <c r="NQ21" s="28"/>
      <c r="NR21" s="28"/>
      <c r="NS21" s="28"/>
      <c r="NT21" s="28"/>
      <c r="NU21" s="28"/>
      <c r="NV21" s="28"/>
      <c r="NW21" s="28"/>
      <c r="NX21" s="28"/>
      <c r="NY21" s="28"/>
      <c r="NZ21" s="28"/>
      <c r="OA21" s="28"/>
      <c r="OB21" s="28"/>
      <c r="OC21" s="28"/>
      <c r="OD21" s="28"/>
      <c r="OE21" s="28"/>
      <c r="OF21" s="28"/>
      <c r="OG21" s="28"/>
      <c r="OH21" s="28"/>
      <c r="OI21" s="28"/>
      <c r="OJ21" s="28"/>
      <c r="OK21" s="28"/>
      <c r="OL21" s="28"/>
      <c r="OM21" s="28"/>
      <c r="ON21" s="28"/>
      <c r="OO21" s="28"/>
      <c r="OP21" s="28"/>
      <c r="OQ21" s="28"/>
      <c r="OR21" s="28"/>
      <c r="OS21" s="28"/>
      <c r="OT21" s="28"/>
      <c r="OU21" s="28"/>
      <c r="OV21" s="28"/>
      <c r="OW21" s="28"/>
      <c r="OX21" s="28"/>
      <c r="OY21" s="28"/>
      <c r="OZ21" s="28"/>
      <c r="PA21" s="28"/>
      <c r="PB21" s="28"/>
      <c r="PC21" s="28"/>
      <c r="PD21" s="28"/>
      <c r="PE21" s="28"/>
      <c r="PF21" s="28"/>
      <c r="PG21" s="28"/>
      <c r="PH21" s="28"/>
      <c r="PI21" s="28"/>
      <c r="PJ21" s="28"/>
      <c r="PK21" s="28"/>
      <c r="PL21" s="28"/>
      <c r="PM21" s="28"/>
      <c r="PN21" s="28"/>
      <c r="PO21" s="28"/>
      <c r="PP21" s="28"/>
      <c r="PQ21" s="28"/>
      <c r="PR21" s="28"/>
      <c r="PS21" s="28"/>
      <c r="PT21" s="28"/>
      <c r="PU21" s="28"/>
      <c r="PV21" s="28"/>
      <c r="PW21" s="28"/>
      <c r="PX21" s="28"/>
      <c r="PY21" s="28"/>
      <c r="PZ21" s="28"/>
      <c r="QA21" s="28"/>
      <c r="QB21" s="28"/>
      <c r="QC21" s="28"/>
      <c r="QD21" s="28"/>
      <c r="QE21" s="28"/>
      <c r="QF21" s="28"/>
      <c r="QG21" s="28"/>
      <c r="QH21" s="28"/>
      <c r="QI21" s="28"/>
      <c r="QJ21" s="28"/>
      <c r="QK21" s="28"/>
      <c r="QL21" s="28"/>
      <c r="QM21" s="28"/>
      <c r="QN21" s="28"/>
      <c r="QO21" s="28"/>
      <c r="QP21" s="28"/>
      <c r="QQ21" s="28"/>
      <c r="QR21" s="28"/>
      <c r="QS21" s="28"/>
      <c r="QT21" s="28"/>
      <c r="QU21" s="28"/>
      <c r="QV21" s="28"/>
      <c r="QW21" s="28"/>
      <c r="QX21" s="28"/>
      <c r="QY21" s="28"/>
      <c r="QZ21" s="28"/>
      <c r="RA21" s="28"/>
      <c r="RB21" s="28"/>
      <c r="RC21" s="28"/>
      <c r="RD21" s="28"/>
      <c r="RE21" s="28"/>
      <c r="RF21" s="28"/>
      <c r="RG21" s="28"/>
      <c r="RH21" s="28"/>
      <c r="RI21" s="28"/>
      <c r="RJ21" s="28"/>
      <c r="RK21" s="28"/>
      <c r="RL21" s="28"/>
      <c r="RM21" s="28"/>
      <c r="RN21" s="28"/>
      <c r="RO21" s="28"/>
      <c r="RP21" s="28"/>
      <c r="RQ21" s="28"/>
      <c r="RR21" s="28"/>
      <c r="RS21" s="28"/>
      <c r="RT21" s="28"/>
      <c r="RU21" s="28"/>
      <c r="RV21" s="28"/>
      <c r="RW21" s="28"/>
      <c r="RX21" s="28"/>
      <c r="RY21" s="28"/>
      <c r="RZ21" s="28"/>
      <c r="SA21" s="28"/>
      <c r="SB21" s="28"/>
      <c r="SC21" s="28"/>
      <c r="SD21" s="28"/>
      <c r="SE21" s="28"/>
      <c r="SF21" s="28"/>
      <c r="SG21" s="28"/>
      <c r="SH21" s="28"/>
      <c r="SI21" s="28"/>
      <c r="SJ21" s="28"/>
      <c r="SK21" s="28"/>
      <c r="SL21" s="28"/>
      <c r="SM21" s="28"/>
      <c r="SN21" s="28"/>
      <c r="SO21" s="28"/>
      <c r="SP21" s="28"/>
      <c r="SQ21" s="28"/>
      <c r="SR21" s="28"/>
      <c r="SS21" s="28"/>
      <c r="ST21" s="28"/>
      <c r="SU21" s="28"/>
      <c r="SV21" s="28"/>
      <c r="SW21" s="28"/>
      <c r="SX21" s="28"/>
      <c r="SY21" s="28"/>
      <c r="SZ21" s="28"/>
      <c r="TA21" s="28"/>
      <c r="TB21" s="28"/>
      <c r="TC21" s="28"/>
      <c r="TD21" s="28"/>
      <c r="TE21" s="28"/>
      <c r="TF21" s="28"/>
      <c r="TG21" s="28"/>
      <c r="TH21" s="28"/>
      <c r="TI21" s="28"/>
      <c r="TJ21" s="28"/>
      <c r="TK21" s="28"/>
      <c r="TL21" s="28"/>
      <c r="TM21" s="28"/>
      <c r="TN21" s="28"/>
      <c r="TO21" s="28"/>
      <c r="TP21" s="28"/>
      <c r="TQ21" s="28"/>
      <c r="TR21" s="28"/>
      <c r="TS21" s="28"/>
      <c r="TT21" s="28"/>
      <c r="TU21" s="28"/>
      <c r="TV21" s="28"/>
      <c r="TW21" s="28"/>
      <c r="TX21" s="28"/>
      <c r="TY21" s="28"/>
      <c r="TZ21" s="28"/>
      <c r="UA21" s="28"/>
      <c r="UB21" s="28"/>
      <c r="UC21" s="28"/>
      <c r="UD21" s="28"/>
      <c r="UE21" s="28"/>
      <c r="UF21" s="28"/>
      <c r="UG21" s="28"/>
      <c r="UH21" s="28"/>
      <c r="UI21" s="28"/>
      <c r="UJ21" s="28"/>
      <c r="UK21" s="28"/>
      <c r="UL21" s="28"/>
      <c r="UM21" s="28"/>
      <c r="UN21" s="28"/>
      <c r="UO21" s="28"/>
      <c r="UP21" s="28"/>
      <c r="UQ21" s="28"/>
      <c r="UR21" s="28"/>
      <c r="US21" s="28"/>
      <c r="UT21" s="28"/>
      <c r="UU21" s="28"/>
      <c r="UV21" s="28"/>
      <c r="UW21" s="28"/>
      <c r="UX21" s="28"/>
      <c r="UY21" s="28"/>
      <c r="UZ21" s="28"/>
      <c r="VA21" s="28"/>
      <c r="VB21" s="28"/>
      <c r="VC21" s="28"/>
      <c r="VD21" s="28"/>
      <c r="VE21" s="28"/>
      <c r="VF21" s="28"/>
      <c r="VG21" s="28"/>
      <c r="VH21" s="28"/>
      <c r="VI21" s="28"/>
      <c r="VJ21" s="28"/>
      <c r="VK21" s="28"/>
      <c r="VL21" s="28"/>
      <c r="VM21" s="28"/>
      <c r="VN21" s="28"/>
      <c r="VO21" s="28"/>
      <c r="VP21" s="28"/>
      <c r="VQ21" s="28"/>
      <c r="VR21" s="28"/>
      <c r="VS21" s="28"/>
      <c r="VT21" s="28"/>
      <c r="VU21" s="28"/>
      <c r="VV21" s="28"/>
      <c r="VW21" s="28"/>
      <c r="VX21" s="28"/>
      <c r="VY21" s="28"/>
      <c r="VZ21" s="28"/>
      <c r="WA21" s="28"/>
      <c r="WB21" s="28"/>
      <c r="WC21" s="28"/>
      <c r="WD21" s="28"/>
      <c r="WE21" s="28"/>
      <c r="WF21" s="28"/>
      <c r="WG21" s="28"/>
      <c r="WH21" s="28"/>
      <c r="WI21" s="28"/>
      <c r="WJ21" s="28"/>
      <c r="WK21" s="28"/>
      <c r="WL21" s="28"/>
      <c r="WM21" s="28"/>
      <c r="WN21" s="28"/>
      <c r="WO21" s="28"/>
      <c r="WP21" s="28"/>
      <c r="WQ21" s="28"/>
      <c r="WR21" s="28"/>
      <c r="WS21" s="28"/>
      <c r="WT21" s="28"/>
      <c r="WU21" s="28"/>
      <c r="WV21" s="28"/>
      <c r="WW21" s="28"/>
      <c r="WX21" s="28"/>
      <c r="WY21" s="28"/>
      <c r="WZ21" s="28"/>
      <c r="XA21" s="28"/>
      <c r="XB21" s="28"/>
      <c r="XC21" s="28"/>
      <c r="XD21" s="28"/>
      <c r="XE21" s="28"/>
      <c r="XF21" s="28"/>
      <c r="XG21" s="28"/>
      <c r="XH21" s="28"/>
      <c r="XI21" s="28"/>
      <c r="XJ21" s="28"/>
      <c r="XK21" s="28"/>
      <c r="XL21" s="28"/>
      <c r="XM21" s="28"/>
      <c r="XN21" s="28"/>
      <c r="XO21" s="28"/>
      <c r="XP21" s="28"/>
      <c r="XQ21" s="28"/>
      <c r="XR21" s="28"/>
      <c r="XS21" s="28"/>
      <c r="XT21" s="28"/>
      <c r="XU21" s="28"/>
      <c r="XV21" s="28"/>
      <c r="XW21" s="28"/>
      <c r="XX21" s="28"/>
      <c r="XY21" s="28"/>
      <c r="XZ21" s="28"/>
      <c r="YA21" s="28"/>
      <c r="YB21" s="28"/>
      <c r="YC21" s="28"/>
      <c r="YD21" s="28"/>
      <c r="YE21" s="28"/>
      <c r="YF21" s="28"/>
      <c r="YG21" s="28"/>
      <c r="YH21" s="28"/>
      <c r="YI21" s="28"/>
      <c r="YJ21" s="28"/>
      <c r="YK21" s="28"/>
      <c r="YL21" s="28"/>
      <c r="YM21" s="28"/>
      <c r="YN21" s="28"/>
      <c r="YO21" s="28"/>
      <c r="YP21" s="28"/>
      <c r="YQ21" s="28"/>
      <c r="YR21" s="28"/>
      <c r="YS21" s="28"/>
      <c r="YT21" s="28"/>
      <c r="YU21" s="28"/>
      <c r="YV21" s="28"/>
      <c r="YW21" s="28"/>
      <c r="YX21" s="28"/>
      <c r="YY21" s="28"/>
      <c r="YZ21" s="28"/>
      <c r="ZA21" s="28"/>
      <c r="ZB21" s="28"/>
      <c r="ZC21" s="28"/>
      <c r="ZD21" s="28"/>
      <c r="ZE21" s="28"/>
      <c r="ZF21" s="28"/>
      <c r="ZG21" s="28"/>
      <c r="ZH21" s="28"/>
      <c r="ZI21" s="28"/>
      <c r="ZJ21" s="28"/>
      <c r="ZK21" s="28"/>
      <c r="ZL21" s="28"/>
      <c r="ZM21" s="28"/>
      <c r="ZN21" s="28"/>
      <c r="ZO21" s="28"/>
      <c r="ZP21" s="28"/>
      <c r="ZQ21" s="28"/>
      <c r="ZR21" s="28"/>
      <c r="ZS21" s="28"/>
      <c r="ZT21" s="28"/>
      <c r="ZU21" s="28"/>
      <c r="ZV21" s="28"/>
      <c r="ZW21" s="28"/>
      <c r="ZX21" s="28"/>
      <c r="ZY21" s="28"/>
      <c r="ZZ21" s="28"/>
      <c r="AAA21" s="28"/>
      <c r="AAB21" s="28"/>
      <c r="AAC21" s="28"/>
      <c r="AAD21" s="28"/>
      <c r="AAE21" s="28"/>
      <c r="AAF21" s="28"/>
      <c r="AAG21" s="28"/>
      <c r="AAH21" s="28"/>
      <c r="AAI21" s="28"/>
      <c r="AAJ21" s="28"/>
      <c r="AAK21" s="28"/>
      <c r="AAL21" s="28"/>
      <c r="AAM21" s="28"/>
      <c r="AAN21" s="28"/>
      <c r="AAO21" s="28"/>
      <c r="AAP21" s="28"/>
      <c r="AAQ21" s="28"/>
      <c r="AAR21" s="28"/>
      <c r="AAS21" s="28"/>
      <c r="AAT21" s="28"/>
      <c r="AAU21" s="28"/>
      <c r="AAV21" s="28"/>
      <c r="AAW21" s="28"/>
      <c r="AAX21" s="28"/>
      <c r="AAY21" s="28"/>
      <c r="AAZ21" s="28"/>
      <c r="ABA21" s="28"/>
      <c r="ABB21" s="28"/>
      <c r="ABC21" s="28"/>
      <c r="ABD21" s="28"/>
      <c r="ABE21" s="28"/>
      <c r="ABF21" s="28"/>
      <c r="ABG21" s="28"/>
      <c r="ABH21" s="28"/>
      <c r="ABI21" s="28"/>
      <c r="ABJ21" s="28"/>
      <c r="ABK21" s="28"/>
      <c r="ABL21" s="28"/>
      <c r="ABM21" s="28"/>
      <c r="ABN21" s="28"/>
      <c r="ABO21" s="28"/>
      <c r="ABP21" s="28"/>
      <c r="ABQ21" s="28"/>
      <c r="ABR21" s="28"/>
      <c r="ABS21" s="28"/>
      <c r="ABT21" s="28"/>
      <c r="ABU21" s="28"/>
      <c r="ABV21" s="28"/>
      <c r="ABW21" s="28"/>
      <c r="ABX21" s="28"/>
      <c r="ABY21" s="28"/>
      <c r="ABZ21" s="28"/>
      <c r="ACA21" s="28"/>
      <c r="ACB21" s="28"/>
      <c r="ACC21" s="28"/>
      <c r="ACD21" s="28"/>
      <c r="ACE21" s="28"/>
      <c r="ACF21" s="28"/>
      <c r="ACG21" s="28"/>
      <c r="ACH21" s="28"/>
      <c r="ACI21" s="28"/>
      <c r="ACJ21" s="28"/>
      <c r="ACK21" s="28"/>
      <c r="ACL21" s="28"/>
      <c r="ACM21" s="28"/>
      <c r="ACN21" s="28"/>
      <c r="ACO21" s="28"/>
      <c r="ACP21" s="28"/>
      <c r="ACQ21" s="28"/>
      <c r="ACR21" s="28"/>
      <c r="ACS21" s="28"/>
      <c r="ACT21" s="28"/>
      <c r="ACU21" s="28"/>
      <c r="ACV21" s="28"/>
      <c r="ACW21" s="28"/>
      <c r="ACX21" s="28"/>
      <c r="ACY21" s="28"/>
      <c r="ACZ21" s="28"/>
      <c r="ADA21" s="28"/>
      <c r="ADB21" s="28"/>
      <c r="ADC21" s="28"/>
      <c r="ADD21" s="28"/>
      <c r="ADE21" s="28"/>
      <c r="ADF21" s="28"/>
      <c r="ADG21" s="28"/>
      <c r="ADH21" s="28"/>
      <c r="ADI21" s="28"/>
      <c r="ADJ21" s="28"/>
      <c r="ADK21" s="28"/>
      <c r="ADL21" s="28"/>
      <c r="ADM21" s="28"/>
      <c r="ADN21" s="28"/>
      <c r="ADO21" s="28"/>
      <c r="ADP21" s="28"/>
      <c r="ADQ21" s="28"/>
      <c r="ADR21" s="28"/>
      <c r="ADS21" s="28"/>
      <c r="ADT21" s="28"/>
      <c r="ADU21" s="28"/>
      <c r="ADV21" s="28"/>
      <c r="ADW21" s="28"/>
      <c r="ADX21" s="28"/>
      <c r="ADY21" s="28"/>
      <c r="ADZ21" s="28"/>
      <c r="AEA21" s="28"/>
      <c r="AEB21" s="28"/>
      <c r="AEC21" s="28"/>
      <c r="AED21" s="28"/>
      <c r="AEE21" s="28"/>
      <c r="AEF21" s="28"/>
      <c r="AEG21" s="28"/>
      <c r="AEH21" s="28"/>
      <c r="AEI21" s="28"/>
      <c r="AEJ21" s="28"/>
      <c r="AEK21" s="28"/>
      <c r="AEL21" s="28"/>
      <c r="AEM21" s="28"/>
      <c r="AEN21" s="28"/>
      <c r="AEO21" s="28"/>
      <c r="AEP21" s="28"/>
      <c r="AEQ21" s="28"/>
      <c r="AER21" s="28"/>
      <c r="AES21" s="28"/>
      <c r="AET21" s="28"/>
      <c r="AEU21" s="28"/>
      <c r="AEV21" s="28"/>
      <c r="AEW21" s="28"/>
      <c r="AEX21" s="28"/>
      <c r="AEY21" s="28"/>
      <c r="AEZ21" s="28"/>
      <c r="AFA21" s="28"/>
      <c r="AFB21" s="28"/>
      <c r="AFC21" s="28"/>
      <c r="AFD21" s="28"/>
      <c r="AFE21" s="28"/>
      <c r="AFF21" s="28"/>
      <c r="AFG21" s="28"/>
      <c r="AFH21" s="28"/>
      <c r="AFI21" s="28"/>
      <c r="AFJ21" s="28"/>
      <c r="AFK21" s="28"/>
      <c r="AFL21" s="28"/>
      <c r="AFM21" s="28"/>
      <c r="AFN21" s="28"/>
      <c r="AFO21" s="28"/>
      <c r="AFP21" s="28"/>
    </row>
    <row r="22" spans="1:848" s="28" customFormat="1" ht="28.05" customHeight="1">
      <c r="A22" s="457"/>
      <c r="B22" s="44"/>
      <c r="C22" s="472" t="s">
        <v>363</v>
      </c>
      <c r="D22" s="349"/>
      <c r="E22" s="473" t="b">
        <v>0</v>
      </c>
      <c r="F22" s="460">
        <f>('MAIN SHEET'!$H$28)*I22/100</f>
        <v>0</v>
      </c>
      <c r="G22" s="461">
        <f>('MAIN SHEET'!$I$28)*I22/100</f>
        <v>0</v>
      </c>
      <c r="H22" s="44" t="s">
        <v>453</v>
      </c>
      <c r="I22" s="454">
        <v>100</v>
      </c>
      <c r="J22" s="468" t="s">
        <v>334</v>
      </c>
      <c r="K22" s="463">
        <f>AA22</f>
        <v>0</v>
      </c>
      <c r="L22" s="464" t="str">
        <f t="shared" si="3"/>
        <v/>
      </c>
      <c r="M22" s="200">
        <v>295.05</v>
      </c>
      <c r="N22" s="65" t="s">
        <v>138</v>
      </c>
      <c r="O22" s="65">
        <f>G22*0.0381*M22</f>
        <v>0</v>
      </c>
      <c r="P22" s="138" t="s">
        <v>185</v>
      </c>
      <c r="Q22" s="65"/>
      <c r="R22" s="65"/>
      <c r="S22" s="65"/>
      <c r="T22" s="65"/>
      <c r="U22" s="65"/>
      <c r="V22" s="65"/>
      <c r="W22" s="65"/>
      <c r="X22" s="65"/>
      <c r="Y22" s="65">
        <f t="shared" si="0"/>
        <v>0</v>
      </c>
      <c r="Z22" s="65">
        <f>G22*0.0381*254*0.92*0.5*3.67</f>
        <v>0</v>
      </c>
      <c r="AA22" s="109">
        <f>Y22-Z22</f>
        <v>0</v>
      </c>
    </row>
    <row r="23" spans="1:848" s="6" customFormat="1" ht="27.75" customHeight="1">
      <c r="A23" s="450"/>
      <c r="B23" s="35"/>
      <c r="C23" s="474" t="s">
        <v>362</v>
      </c>
      <c r="D23" s="350"/>
      <c r="E23" s="452" t="b">
        <v>0</v>
      </c>
      <c r="F23" s="453">
        <f>('MAIN SHEET'!$H$28)*I23/100</f>
        <v>0</v>
      </c>
      <c r="G23" s="453">
        <f>('MAIN SHEET'!$I$28)*I23/100</f>
        <v>0</v>
      </c>
      <c r="H23" s="35" t="s">
        <v>453</v>
      </c>
      <c r="I23" s="454">
        <v>100</v>
      </c>
      <c r="J23" s="455" t="s">
        <v>334</v>
      </c>
      <c r="K23" s="456">
        <f>AA23</f>
        <v>0</v>
      </c>
      <c r="L23" s="422" t="str">
        <f t="shared" si="3"/>
        <v/>
      </c>
      <c r="M23" s="85">
        <v>-164</v>
      </c>
      <c r="N23" s="52" t="s">
        <v>138</v>
      </c>
      <c r="O23" s="52">
        <f>G23*0.0381*M23</f>
        <v>0</v>
      </c>
      <c r="P23" s="62" t="s">
        <v>188</v>
      </c>
      <c r="Q23" s="52">
        <v>-173.1</v>
      </c>
      <c r="R23" s="52" t="s">
        <v>138</v>
      </c>
      <c r="S23" s="52">
        <f>G23*0.0381*Q23</f>
        <v>0</v>
      </c>
      <c r="T23" s="69" t="s">
        <v>189</v>
      </c>
      <c r="U23" s="52">
        <v>-255.9</v>
      </c>
      <c r="V23" s="52" t="s">
        <v>138</v>
      </c>
      <c r="W23" s="52">
        <f>G23*0.0381*U23</f>
        <v>0</v>
      </c>
      <c r="X23" s="52" t="s">
        <v>190</v>
      </c>
      <c r="Y23" s="65">
        <f t="shared" si="0"/>
        <v>0</v>
      </c>
      <c r="Z23" s="52"/>
      <c r="AA23" s="105">
        <f>Y23-Z23</f>
        <v>0</v>
      </c>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c r="QM23" s="28"/>
      <c r="QN23" s="28"/>
      <c r="QO23" s="28"/>
      <c r="QP23" s="28"/>
      <c r="QQ23" s="28"/>
      <c r="QR23" s="28"/>
      <c r="QS23" s="28"/>
      <c r="QT23" s="28"/>
      <c r="QU23" s="28"/>
      <c r="QV23" s="28"/>
      <c r="QW23" s="28"/>
      <c r="QX23" s="28"/>
      <c r="QY23" s="28"/>
      <c r="QZ23" s="28"/>
      <c r="RA23" s="28"/>
      <c r="RB23" s="28"/>
      <c r="RC23" s="28"/>
      <c r="RD23" s="28"/>
      <c r="RE23" s="28"/>
      <c r="RF23" s="28"/>
      <c r="RG23" s="28"/>
      <c r="RH23" s="28"/>
      <c r="RI23" s="28"/>
      <c r="RJ23" s="28"/>
      <c r="RK23" s="28"/>
      <c r="RL23" s="28"/>
      <c r="RM23" s="28"/>
      <c r="RN23" s="28"/>
      <c r="RO23" s="28"/>
      <c r="RP23" s="28"/>
      <c r="RQ23" s="28"/>
      <c r="RR23" s="28"/>
      <c r="RS23" s="28"/>
      <c r="RT23" s="28"/>
      <c r="RU23" s="28"/>
      <c r="RV23" s="28"/>
      <c r="RW23" s="28"/>
      <c r="RX23" s="28"/>
      <c r="RY23" s="28"/>
      <c r="RZ23" s="28"/>
      <c r="SA23" s="28"/>
      <c r="SB23" s="28"/>
      <c r="SC23" s="28"/>
      <c r="SD23" s="28"/>
      <c r="SE23" s="28"/>
      <c r="SF23" s="28"/>
      <c r="SG23" s="28"/>
      <c r="SH23" s="28"/>
      <c r="SI23" s="28"/>
      <c r="SJ23" s="28"/>
      <c r="SK23" s="28"/>
      <c r="SL23" s="28"/>
      <c r="SM23" s="28"/>
      <c r="SN23" s="28"/>
      <c r="SO23" s="28"/>
      <c r="SP23" s="28"/>
      <c r="SQ23" s="28"/>
      <c r="SR23" s="28"/>
      <c r="SS23" s="28"/>
      <c r="ST23" s="28"/>
      <c r="SU23" s="28"/>
      <c r="SV23" s="28"/>
      <c r="SW23" s="28"/>
      <c r="SX23" s="28"/>
      <c r="SY23" s="28"/>
      <c r="SZ23" s="28"/>
      <c r="TA23" s="28"/>
      <c r="TB23" s="28"/>
      <c r="TC23" s="28"/>
      <c r="TD23" s="28"/>
      <c r="TE23" s="28"/>
      <c r="TF23" s="28"/>
      <c r="TG23" s="28"/>
      <c r="TH23" s="28"/>
      <c r="TI23" s="28"/>
      <c r="TJ23" s="28"/>
      <c r="TK23" s="28"/>
      <c r="TL23" s="28"/>
      <c r="TM23" s="28"/>
      <c r="TN23" s="28"/>
      <c r="TO23" s="28"/>
      <c r="TP23" s="28"/>
      <c r="TQ23" s="28"/>
      <c r="TR23" s="28"/>
      <c r="TS23" s="28"/>
      <c r="TT23" s="28"/>
      <c r="TU23" s="28"/>
      <c r="TV23" s="28"/>
      <c r="TW23" s="28"/>
      <c r="TX23" s="28"/>
      <c r="TY23" s="28"/>
      <c r="TZ23" s="28"/>
      <c r="UA23" s="28"/>
      <c r="UB23" s="28"/>
      <c r="UC23" s="28"/>
      <c r="UD23" s="28"/>
      <c r="UE23" s="28"/>
      <c r="UF23" s="28"/>
      <c r="UG23" s="28"/>
      <c r="UH23" s="28"/>
      <c r="UI23" s="28"/>
      <c r="UJ23" s="28"/>
      <c r="UK23" s="28"/>
      <c r="UL23" s="28"/>
      <c r="UM23" s="28"/>
      <c r="UN23" s="28"/>
      <c r="UO23" s="28"/>
      <c r="UP23" s="28"/>
      <c r="UQ23" s="28"/>
      <c r="UR23" s="28"/>
      <c r="US23" s="28"/>
      <c r="UT23" s="28"/>
      <c r="UU23" s="28"/>
      <c r="UV23" s="28"/>
      <c r="UW23" s="28"/>
      <c r="UX23" s="28"/>
      <c r="UY23" s="28"/>
      <c r="UZ23" s="28"/>
      <c r="VA23" s="28"/>
      <c r="VB23" s="28"/>
      <c r="VC23" s="28"/>
      <c r="VD23" s="28"/>
      <c r="VE23" s="28"/>
      <c r="VF23" s="28"/>
      <c r="VG23" s="28"/>
      <c r="VH23" s="28"/>
      <c r="VI23" s="28"/>
      <c r="VJ23" s="28"/>
      <c r="VK23" s="28"/>
      <c r="VL23" s="28"/>
      <c r="VM23" s="28"/>
      <c r="VN23" s="28"/>
      <c r="VO23" s="28"/>
      <c r="VP23" s="28"/>
      <c r="VQ23" s="28"/>
      <c r="VR23" s="28"/>
      <c r="VS23" s="28"/>
      <c r="VT23" s="28"/>
      <c r="VU23" s="28"/>
      <c r="VV23" s="28"/>
      <c r="VW23" s="28"/>
      <c r="VX23" s="28"/>
      <c r="VY23" s="28"/>
      <c r="VZ23" s="28"/>
      <c r="WA23" s="28"/>
      <c r="WB23" s="28"/>
      <c r="WC23" s="28"/>
      <c r="WD23" s="28"/>
      <c r="WE23" s="28"/>
      <c r="WF23" s="28"/>
      <c r="WG23" s="28"/>
      <c r="WH23" s="28"/>
      <c r="WI23" s="28"/>
      <c r="WJ23" s="28"/>
      <c r="WK23" s="28"/>
      <c r="WL23" s="28"/>
      <c r="WM23" s="28"/>
      <c r="WN23" s="28"/>
      <c r="WO23" s="28"/>
      <c r="WP23" s="28"/>
      <c r="WQ23" s="28"/>
      <c r="WR23" s="28"/>
      <c r="WS23" s="28"/>
      <c r="WT23" s="28"/>
      <c r="WU23" s="28"/>
      <c r="WV23" s="28"/>
      <c r="WW23" s="28"/>
      <c r="WX23" s="28"/>
      <c r="WY23" s="28"/>
      <c r="WZ23" s="28"/>
      <c r="XA23" s="28"/>
      <c r="XB23" s="28"/>
      <c r="XC23" s="28"/>
      <c r="XD23" s="28"/>
      <c r="XE23" s="28"/>
      <c r="XF23" s="28"/>
      <c r="XG23" s="28"/>
      <c r="XH23" s="28"/>
      <c r="XI23" s="28"/>
      <c r="XJ23" s="28"/>
      <c r="XK23" s="28"/>
      <c r="XL23" s="28"/>
      <c r="XM23" s="28"/>
      <c r="XN23" s="28"/>
      <c r="XO23" s="28"/>
      <c r="XP23" s="28"/>
      <c r="XQ23" s="28"/>
      <c r="XR23" s="28"/>
      <c r="XS23" s="28"/>
      <c r="XT23" s="28"/>
      <c r="XU23" s="28"/>
      <c r="XV23" s="28"/>
      <c r="XW23" s="28"/>
      <c r="XX23" s="28"/>
      <c r="XY23" s="28"/>
      <c r="XZ23" s="28"/>
      <c r="YA23" s="28"/>
      <c r="YB23" s="28"/>
      <c r="YC23" s="28"/>
      <c r="YD23" s="28"/>
      <c r="YE23" s="28"/>
      <c r="YF23" s="28"/>
      <c r="YG23" s="28"/>
      <c r="YH23" s="28"/>
      <c r="YI23" s="28"/>
      <c r="YJ23" s="28"/>
      <c r="YK23" s="28"/>
      <c r="YL23" s="28"/>
      <c r="YM23" s="28"/>
      <c r="YN23" s="28"/>
      <c r="YO23" s="28"/>
      <c r="YP23" s="28"/>
      <c r="YQ23" s="28"/>
      <c r="YR23" s="28"/>
      <c r="YS23" s="28"/>
      <c r="YT23" s="28"/>
      <c r="YU23" s="28"/>
      <c r="YV23" s="28"/>
      <c r="YW23" s="28"/>
      <c r="YX23" s="28"/>
      <c r="YY23" s="28"/>
      <c r="YZ23" s="28"/>
      <c r="ZA23" s="28"/>
      <c r="ZB23" s="28"/>
      <c r="ZC23" s="28"/>
      <c r="ZD23" s="28"/>
      <c r="ZE23" s="28"/>
      <c r="ZF23" s="28"/>
      <c r="ZG23" s="28"/>
      <c r="ZH23" s="28"/>
      <c r="ZI23" s="28"/>
      <c r="ZJ23" s="28"/>
      <c r="ZK23" s="28"/>
      <c r="ZL23" s="28"/>
      <c r="ZM23" s="28"/>
      <c r="ZN23" s="28"/>
      <c r="ZO23" s="28"/>
      <c r="ZP23" s="28"/>
      <c r="ZQ23" s="28"/>
      <c r="ZR23" s="28"/>
      <c r="ZS23" s="28"/>
      <c r="ZT23" s="28"/>
      <c r="ZU23" s="28"/>
      <c r="ZV23" s="28"/>
      <c r="ZW23" s="28"/>
      <c r="ZX23" s="28"/>
      <c r="ZY23" s="28"/>
      <c r="ZZ23" s="28"/>
      <c r="AAA23" s="28"/>
      <c r="AAB23" s="28"/>
      <c r="AAC23" s="28"/>
      <c r="AAD23" s="28"/>
      <c r="AAE23" s="28"/>
      <c r="AAF23" s="28"/>
      <c r="AAG23" s="28"/>
      <c r="AAH23" s="28"/>
      <c r="AAI23" s="28"/>
      <c r="AAJ23" s="28"/>
      <c r="AAK23" s="28"/>
      <c r="AAL23" s="28"/>
      <c r="AAM23" s="28"/>
      <c r="AAN23" s="28"/>
      <c r="AAO23" s="28"/>
      <c r="AAP23" s="28"/>
      <c r="AAQ23" s="28"/>
      <c r="AAR23" s="28"/>
      <c r="AAS23" s="28"/>
      <c r="AAT23" s="28"/>
      <c r="AAU23" s="28"/>
      <c r="AAV23" s="28"/>
      <c r="AAW23" s="28"/>
      <c r="AAX23" s="28"/>
      <c r="AAY23" s="28"/>
      <c r="AAZ23" s="28"/>
      <c r="ABA23" s="28"/>
      <c r="ABB23" s="28"/>
      <c r="ABC23" s="28"/>
      <c r="ABD23" s="28"/>
      <c r="ABE23" s="28"/>
      <c r="ABF23" s="28"/>
      <c r="ABG23" s="28"/>
      <c r="ABH23" s="28"/>
      <c r="ABI23" s="28"/>
      <c r="ABJ23" s="28"/>
      <c r="ABK23" s="28"/>
      <c r="ABL23" s="28"/>
      <c r="ABM23" s="28"/>
      <c r="ABN23" s="28"/>
      <c r="ABO23" s="28"/>
      <c r="ABP23" s="28"/>
      <c r="ABQ23" s="28"/>
      <c r="ABR23" s="28"/>
      <c r="ABS23" s="28"/>
      <c r="ABT23" s="28"/>
      <c r="ABU23" s="28"/>
      <c r="ABV23" s="28"/>
      <c r="ABW23" s="28"/>
      <c r="ABX23" s="28"/>
      <c r="ABY23" s="28"/>
      <c r="ABZ23" s="28"/>
      <c r="ACA23" s="28"/>
      <c r="ACB23" s="28"/>
      <c r="ACC23" s="28"/>
      <c r="ACD23" s="28"/>
      <c r="ACE23" s="28"/>
      <c r="ACF23" s="28"/>
      <c r="ACG23" s="28"/>
      <c r="ACH23" s="28"/>
      <c r="ACI23" s="28"/>
      <c r="ACJ23" s="28"/>
      <c r="ACK23" s="28"/>
      <c r="ACL23" s="28"/>
      <c r="ACM23" s="28"/>
      <c r="ACN23" s="28"/>
      <c r="ACO23" s="28"/>
      <c r="ACP23" s="28"/>
      <c r="ACQ23" s="28"/>
      <c r="ACR23" s="28"/>
      <c r="ACS23" s="28"/>
      <c r="ACT23" s="28"/>
      <c r="ACU23" s="28"/>
      <c r="ACV23" s="28"/>
      <c r="ACW23" s="28"/>
      <c r="ACX23" s="28"/>
      <c r="ACY23" s="28"/>
      <c r="ACZ23" s="28"/>
      <c r="ADA23" s="28"/>
      <c r="ADB23" s="28"/>
      <c r="ADC23" s="28"/>
      <c r="ADD23" s="28"/>
      <c r="ADE23" s="28"/>
      <c r="ADF23" s="28"/>
      <c r="ADG23" s="28"/>
      <c r="ADH23" s="28"/>
      <c r="ADI23" s="28"/>
      <c r="ADJ23" s="28"/>
      <c r="ADK23" s="28"/>
      <c r="ADL23" s="28"/>
      <c r="ADM23" s="28"/>
      <c r="ADN23" s="28"/>
      <c r="ADO23" s="28"/>
      <c r="ADP23" s="28"/>
      <c r="ADQ23" s="28"/>
      <c r="ADR23" s="28"/>
      <c r="ADS23" s="28"/>
      <c r="ADT23" s="28"/>
      <c r="ADU23" s="28"/>
      <c r="ADV23" s="28"/>
      <c r="ADW23" s="28"/>
      <c r="ADX23" s="28"/>
      <c r="ADY23" s="28"/>
      <c r="ADZ23" s="28"/>
      <c r="AEA23" s="28"/>
      <c r="AEB23" s="28"/>
      <c r="AEC23" s="28"/>
      <c r="AED23" s="28"/>
      <c r="AEE23" s="28"/>
      <c r="AEF23" s="28"/>
      <c r="AEG23" s="28"/>
      <c r="AEH23" s="28"/>
      <c r="AEI23" s="28"/>
      <c r="AEJ23" s="28"/>
      <c r="AEK23" s="28"/>
      <c r="AEL23" s="28"/>
      <c r="AEM23" s="28"/>
      <c r="AEN23" s="28"/>
      <c r="AEO23" s="28"/>
      <c r="AEP23" s="28"/>
      <c r="AEQ23" s="28"/>
      <c r="AER23" s="28"/>
      <c r="AES23" s="28"/>
      <c r="AET23" s="28"/>
      <c r="AEU23" s="28"/>
      <c r="AEV23" s="28"/>
      <c r="AEW23" s="28"/>
      <c r="AEX23" s="28"/>
      <c r="AEY23" s="28"/>
      <c r="AEZ23" s="28"/>
      <c r="AFA23" s="28"/>
      <c r="AFB23" s="28"/>
      <c r="AFC23" s="28"/>
      <c r="AFD23" s="28"/>
      <c r="AFE23" s="28"/>
      <c r="AFF23" s="28"/>
      <c r="AFG23" s="28"/>
      <c r="AFH23" s="28"/>
      <c r="AFI23" s="28"/>
      <c r="AFJ23" s="28"/>
      <c r="AFK23" s="28"/>
      <c r="AFL23" s="28"/>
      <c r="AFM23" s="28"/>
      <c r="AFN23" s="28"/>
      <c r="AFO23" s="28"/>
      <c r="AFP23" s="28"/>
    </row>
    <row r="24" spans="1:848" s="6" customFormat="1" ht="28.05" customHeight="1">
      <c r="A24" s="457"/>
      <c r="B24" s="44"/>
      <c r="C24" s="472"/>
      <c r="D24" s="44"/>
      <c r="E24" s="44"/>
      <c r="F24" s="44"/>
      <c r="G24" s="44"/>
      <c r="H24" s="44"/>
      <c r="I24" s="44"/>
      <c r="J24" s="44"/>
      <c r="K24" s="476"/>
      <c r="L24" s="428"/>
      <c r="M24" s="85"/>
      <c r="N24" s="52"/>
      <c r="O24" s="52"/>
      <c r="P24" s="55"/>
      <c r="Q24" s="52"/>
      <c r="R24" s="52"/>
      <c r="S24" s="52"/>
      <c r="T24" s="52"/>
      <c r="U24" s="52"/>
      <c r="V24" s="52"/>
      <c r="W24" s="52"/>
      <c r="X24" s="52"/>
      <c r="Y24" s="52"/>
      <c r="Z24" s="52"/>
      <c r="AA24" s="52"/>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c r="QM24" s="28"/>
      <c r="QN24" s="28"/>
      <c r="QO24" s="28"/>
      <c r="QP24" s="28"/>
      <c r="QQ24" s="28"/>
      <c r="QR24" s="28"/>
      <c r="QS24" s="28"/>
      <c r="QT24" s="28"/>
      <c r="QU24" s="28"/>
      <c r="QV24" s="28"/>
      <c r="QW24" s="28"/>
      <c r="QX24" s="28"/>
      <c r="QY24" s="28"/>
      <c r="QZ24" s="28"/>
      <c r="RA24" s="28"/>
      <c r="RB24" s="28"/>
      <c r="RC24" s="28"/>
      <c r="RD24" s="28"/>
      <c r="RE24" s="28"/>
      <c r="RF24" s="28"/>
      <c r="RG24" s="28"/>
      <c r="RH24" s="28"/>
      <c r="RI24" s="28"/>
      <c r="RJ24" s="28"/>
      <c r="RK24" s="28"/>
      <c r="RL24" s="28"/>
      <c r="RM24" s="28"/>
      <c r="RN24" s="28"/>
      <c r="RO24" s="28"/>
      <c r="RP24" s="28"/>
      <c r="RQ24" s="28"/>
      <c r="RR24" s="28"/>
      <c r="RS24" s="28"/>
      <c r="RT24" s="28"/>
      <c r="RU24" s="28"/>
      <c r="RV24" s="28"/>
      <c r="RW24" s="28"/>
      <c r="RX24" s="28"/>
      <c r="RY24" s="28"/>
      <c r="RZ24" s="28"/>
      <c r="SA24" s="28"/>
      <c r="SB24" s="28"/>
      <c r="SC24" s="28"/>
      <c r="SD24" s="28"/>
      <c r="SE24" s="28"/>
      <c r="SF24" s="28"/>
      <c r="SG24" s="28"/>
      <c r="SH24" s="28"/>
      <c r="SI24" s="28"/>
      <c r="SJ24" s="28"/>
      <c r="SK24" s="28"/>
      <c r="SL24" s="28"/>
      <c r="SM24" s="28"/>
      <c r="SN24" s="28"/>
      <c r="SO24" s="28"/>
      <c r="SP24" s="28"/>
      <c r="SQ24" s="28"/>
      <c r="SR24" s="28"/>
      <c r="SS24" s="28"/>
      <c r="ST24" s="28"/>
      <c r="SU24" s="28"/>
      <c r="SV24" s="28"/>
      <c r="SW24" s="28"/>
      <c r="SX24" s="28"/>
      <c r="SY24" s="28"/>
      <c r="SZ24" s="28"/>
      <c r="TA24" s="28"/>
      <c r="TB24" s="28"/>
      <c r="TC24" s="28"/>
      <c r="TD24" s="28"/>
      <c r="TE24" s="28"/>
      <c r="TF24" s="28"/>
      <c r="TG24" s="28"/>
      <c r="TH24" s="28"/>
      <c r="TI24" s="28"/>
      <c r="TJ24" s="28"/>
      <c r="TK24" s="28"/>
      <c r="TL24" s="28"/>
      <c r="TM24" s="28"/>
      <c r="TN24" s="28"/>
      <c r="TO24" s="28"/>
      <c r="TP24" s="28"/>
      <c r="TQ24" s="28"/>
      <c r="TR24" s="28"/>
      <c r="TS24" s="28"/>
      <c r="TT24" s="28"/>
      <c r="TU24" s="28"/>
      <c r="TV24" s="28"/>
      <c r="TW24" s="28"/>
      <c r="TX24" s="28"/>
      <c r="TY24" s="28"/>
      <c r="TZ24" s="28"/>
      <c r="UA24" s="28"/>
      <c r="UB24" s="28"/>
      <c r="UC24" s="28"/>
      <c r="UD24" s="28"/>
      <c r="UE24" s="28"/>
      <c r="UF24" s="28"/>
      <c r="UG24" s="28"/>
      <c r="UH24" s="28"/>
      <c r="UI24" s="28"/>
      <c r="UJ24" s="28"/>
      <c r="UK24" s="28"/>
      <c r="UL24" s="28"/>
      <c r="UM24" s="28"/>
      <c r="UN24" s="28"/>
      <c r="UO24" s="28"/>
      <c r="UP24" s="28"/>
      <c r="UQ24" s="28"/>
      <c r="UR24" s="28"/>
      <c r="US24" s="28"/>
      <c r="UT24" s="28"/>
      <c r="UU24" s="28"/>
      <c r="UV24" s="28"/>
      <c r="UW24" s="28"/>
      <c r="UX24" s="28"/>
      <c r="UY24" s="28"/>
      <c r="UZ24" s="28"/>
      <c r="VA24" s="28"/>
      <c r="VB24" s="28"/>
      <c r="VC24" s="28"/>
      <c r="VD24" s="28"/>
      <c r="VE24" s="28"/>
      <c r="VF24" s="28"/>
      <c r="VG24" s="28"/>
      <c r="VH24" s="28"/>
      <c r="VI24" s="28"/>
      <c r="VJ24" s="28"/>
      <c r="VK24" s="28"/>
      <c r="VL24" s="28"/>
      <c r="VM24" s="28"/>
      <c r="VN24" s="28"/>
      <c r="VO24" s="28"/>
      <c r="VP24" s="28"/>
      <c r="VQ24" s="28"/>
      <c r="VR24" s="28"/>
      <c r="VS24" s="28"/>
      <c r="VT24" s="28"/>
      <c r="VU24" s="28"/>
      <c r="VV24" s="28"/>
      <c r="VW24" s="28"/>
      <c r="VX24" s="28"/>
      <c r="VY24" s="28"/>
      <c r="VZ24" s="28"/>
      <c r="WA24" s="28"/>
      <c r="WB24" s="28"/>
      <c r="WC24" s="28"/>
      <c r="WD24" s="28"/>
      <c r="WE24" s="28"/>
      <c r="WF24" s="28"/>
      <c r="WG24" s="28"/>
      <c r="WH24" s="28"/>
      <c r="WI24" s="28"/>
      <c r="WJ24" s="28"/>
      <c r="WK24" s="28"/>
      <c r="WL24" s="28"/>
      <c r="WM24" s="28"/>
      <c r="WN24" s="28"/>
      <c r="WO24" s="28"/>
      <c r="WP24" s="28"/>
      <c r="WQ24" s="28"/>
      <c r="WR24" s="28"/>
      <c r="WS24" s="28"/>
      <c r="WT24" s="28"/>
      <c r="WU24" s="28"/>
      <c r="WV24" s="28"/>
      <c r="WW24" s="28"/>
      <c r="WX24" s="28"/>
      <c r="WY24" s="28"/>
      <c r="WZ24" s="28"/>
      <c r="XA24" s="28"/>
      <c r="XB24" s="28"/>
      <c r="XC24" s="28"/>
      <c r="XD24" s="28"/>
      <c r="XE24" s="28"/>
      <c r="XF24" s="28"/>
      <c r="XG24" s="28"/>
      <c r="XH24" s="28"/>
      <c r="XI24" s="28"/>
      <c r="XJ24" s="28"/>
      <c r="XK24" s="28"/>
      <c r="XL24" s="28"/>
      <c r="XM24" s="28"/>
      <c r="XN24" s="28"/>
      <c r="XO24" s="28"/>
      <c r="XP24" s="28"/>
      <c r="XQ24" s="28"/>
      <c r="XR24" s="28"/>
      <c r="XS24" s="28"/>
      <c r="XT24" s="28"/>
      <c r="XU24" s="28"/>
      <c r="XV24" s="28"/>
      <c r="XW24" s="28"/>
      <c r="XX24" s="28"/>
      <c r="XY24" s="28"/>
      <c r="XZ24" s="28"/>
      <c r="YA24" s="28"/>
      <c r="YB24" s="28"/>
      <c r="YC24" s="28"/>
      <c r="YD24" s="28"/>
      <c r="YE24" s="28"/>
      <c r="YF24" s="28"/>
      <c r="YG24" s="28"/>
      <c r="YH24" s="28"/>
      <c r="YI24" s="28"/>
      <c r="YJ24" s="28"/>
      <c r="YK24" s="28"/>
      <c r="YL24" s="28"/>
      <c r="YM24" s="28"/>
      <c r="YN24" s="28"/>
      <c r="YO24" s="28"/>
      <c r="YP24" s="28"/>
      <c r="YQ24" s="28"/>
      <c r="YR24" s="28"/>
      <c r="YS24" s="28"/>
      <c r="YT24" s="28"/>
      <c r="YU24" s="28"/>
      <c r="YV24" s="28"/>
      <c r="YW24" s="28"/>
      <c r="YX24" s="28"/>
      <c r="YY24" s="28"/>
      <c r="YZ24" s="28"/>
      <c r="ZA24" s="28"/>
      <c r="ZB24" s="28"/>
      <c r="ZC24" s="28"/>
      <c r="ZD24" s="28"/>
      <c r="ZE24" s="28"/>
      <c r="ZF24" s="28"/>
      <c r="ZG24" s="28"/>
      <c r="ZH24" s="28"/>
      <c r="ZI24" s="28"/>
      <c r="ZJ24" s="28"/>
      <c r="ZK24" s="28"/>
      <c r="ZL24" s="28"/>
      <c r="ZM24" s="28"/>
      <c r="ZN24" s="28"/>
      <c r="ZO24" s="28"/>
      <c r="ZP24" s="28"/>
      <c r="ZQ24" s="28"/>
      <c r="ZR24" s="28"/>
      <c r="ZS24" s="28"/>
      <c r="ZT24" s="28"/>
      <c r="ZU24" s="28"/>
      <c r="ZV24" s="28"/>
      <c r="ZW24" s="28"/>
      <c r="ZX24" s="28"/>
      <c r="ZY24" s="28"/>
      <c r="ZZ24" s="28"/>
      <c r="AAA24" s="28"/>
      <c r="AAB24" s="28"/>
      <c r="AAC24" s="28"/>
      <c r="AAD24" s="28"/>
      <c r="AAE24" s="28"/>
      <c r="AAF24" s="28"/>
      <c r="AAG24" s="28"/>
      <c r="AAH24" s="28"/>
      <c r="AAI24" s="28"/>
      <c r="AAJ24" s="28"/>
      <c r="AAK24" s="28"/>
      <c r="AAL24" s="28"/>
      <c r="AAM24" s="28"/>
      <c r="AAN24" s="28"/>
      <c r="AAO24" s="28"/>
      <c r="AAP24" s="28"/>
      <c r="AAQ24" s="28"/>
      <c r="AAR24" s="28"/>
      <c r="AAS24" s="28"/>
      <c r="AAT24" s="28"/>
      <c r="AAU24" s="28"/>
      <c r="AAV24" s="28"/>
      <c r="AAW24" s="28"/>
      <c r="AAX24" s="28"/>
      <c r="AAY24" s="28"/>
      <c r="AAZ24" s="28"/>
      <c r="ABA24" s="28"/>
      <c r="ABB24" s="28"/>
      <c r="ABC24" s="28"/>
      <c r="ABD24" s="28"/>
      <c r="ABE24" s="28"/>
      <c r="ABF24" s="28"/>
      <c r="ABG24" s="28"/>
      <c r="ABH24" s="28"/>
      <c r="ABI24" s="28"/>
      <c r="ABJ24" s="28"/>
      <c r="ABK24" s="28"/>
      <c r="ABL24" s="28"/>
      <c r="ABM24" s="28"/>
      <c r="ABN24" s="28"/>
      <c r="ABO24" s="28"/>
      <c r="ABP24" s="28"/>
      <c r="ABQ24" s="28"/>
      <c r="ABR24" s="28"/>
      <c r="ABS24" s="28"/>
      <c r="ABT24" s="28"/>
      <c r="ABU24" s="28"/>
      <c r="ABV24" s="28"/>
      <c r="ABW24" s="28"/>
      <c r="ABX24" s="28"/>
      <c r="ABY24" s="28"/>
      <c r="ABZ24" s="28"/>
      <c r="ACA24" s="28"/>
      <c r="ACB24" s="28"/>
      <c r="ACC24" s="28"/>
      <c r="ACD24" s="28"/>
      <c r="ACE24" s="28"/>
      <c r="ACF24" s="28"/>
      <c r="ACG24" s="28"/>
      <c r="ACH24" s="28"/>
      <c r="ACI24" s="28"/>
      <c r="ACJ24" s="28"/>
      <c r="ACK24" s="28"/>
      <c r="ACL24" s="28"/>
      <c r="ACM24" s="28"/>
      <c r="ACN24" s="28"/>
      <c r="ACO24" s="28"/>
      <c r="ACP24" s="28"/>
      <c r="ACQ24" s="28"/>
      <c r="ACR24" s="28"/>
      <c r="ACS24" s="28"/>
      <c r="ACT24" s="28"/>
      <c r="ACU24" s="28"/>
      <c r="ACV24" s="28"/>
      <c r="ACW24" s="28"/>
      <c r="ACX24" s="28"/>
      <c r="ACY24" s="28"/>
      <c r="ACZ24" s="28"/>
      <c r="ADA24" s="28"/>
      <c r="ADB24" s="28"/>
      <c r="ADC24" s="28"/>
      <c r="ADD24" s="28"/>
      <c r="ADE24" s="28"/>
      <c r="ADF24" s="28"/>
      <c r="ADG24" s="28"/>
      <c r="ADH24" s="28"/>
      <c r="ADI24" s="28"/>
      <c r="ADJ24" s="28"/>
      <c r="ADK24" s="28"/>
      <c r="ADL24" s="28"/>
      <c r="ADM24" s="28"/>
      <c r="ADN24" s="28"/>
      <c r="ADO24" s="28"/>
      <c r="ADP24" s="28"/>
      <c r="ADQ24" s="28"/>
      <c r="ADR24" s="28"/>
      <c r="ADS24" s="28"/>
      <c r="ADT24" s="28"/>
      <c r="ADU24" s="28"/>
      <c r="ADV24" s="28"/>
      <c r="ADW24" s="28"/>
      <c r="ADX24" s="28"/>
      <c r="ADY24" s="28"/>
      <c r="ADZ24" s="28"/>
      <c r="AEA24" s="28"/>
      <c r="AEB24" s="28"/>
      <c r="AEC24" s="28"/>
      <c r="AED24" s="28"/>
      <c r="AEE24" s="28"/>
      <c r="AEF24" s="28"/>
      <c r="AEG24" s="28"/>
      <c r="AEH24" s="28"/>
      <c r="AEI24" s="28"/>
      <c r="AEJ24" s="28"/>
      <c r="AEK24" s="28"/>
      <c r="AEL24" s="28"/>
      <c r="AEM24" s="28"/>
      <c r="AEN24" s="28"/>
      <c r="AEO24" s="28"/>
      <c r="AEP24" s="28"/>
      <c r="AEQ24" s="28"/>
      <c r="AER24" s="28"/>
      <c r="AES24" s="28"/>
      <c r="AET24" s="28"/>
      <c r="AEU24" s="28"/>
      <c r="AEV24" s="28"/>
      <c r="AEW24" s="28"/>
      <c r="AEX24" s="28"/>
      <c r="AEY24" s="28"/>
      <c r="AEZ24" s="28"/>
      <c r="AFA24" s="28"/>
      <c r="AFB24" s="28"/>
      <c r="AFC24" s="28"/>
      <c r="AFD24" s="28"/>
      <c r="AFE24" s="28"/>
      <c r="AFF24" s="28"/>
      <c r="AFG24" s="28"/>
      <c r="AFH24" s="28"/>
      <c r="AFI24" s="28"/>
      <c r="AFJ24" s="28"/>
      <c r="AFK24" s="28"/>
      <c r="AFL24" s="28"/>
      <c r="AFM24" s="28"/>
      <c r="AFN24" s="28"/>
      <c r="AFO24" s="28"/>
      <c r="AFP24" s="28"/>
    </row>
    <row r="25" spans="1:848" s="6" customFormat="1" ht="28.05" customHeight="1">
      <c r="A25" s="446"/>
      <c r="B25" s="447" t="s">
        <v>124</v>
      </c>
      <c r="C25" s="40"/>
      <c r="D25" s="40"/>
      <c r="E25" s="40"/>
      <c r="F25" s="40"/>
      <c r="G25" s="40"/>
      <c r="H25" s="40"/>
      <c r="I25" s="40"/>
      <c r="J25" s="40"/>
      <c r="K25" s="471"/>
      <c r="L25" s="449"/>
      <c r="M25" s="85"/>
      <c r="N25" s="52"/>
      <c r="O25" s="52"/>
      <c r="P25" s="55"/>
      <c r="Q25" s="52"/>
      <c r="R25" s="52"/>
      <c r="S25" s="52"/>
      <c r="T25" s="52"/>
      <c r="U25" s="52"/>
      <c r="V25" s="52"/>
      <c r="W25" s="52"/>
      <c r="X25" s="52"/>
      <c r="Y25" s="52"/>
      <c r="Z25" s="52"/>
      <c r="AA25" s="52"/>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c r="IW25" s="28"/>
      <c r="IX25" s="28"/>
      <c r="IY25" s="28"/>
      <c r="IZ25" s="28"/>
      <c r="JA25" s="28"/>
      <c r="JB25" s="28"/>
      <c r="JC25" s="28"/>
      <c r="JD25" s="28"/>
      <c r="JE25" s="28"/>
      <c r="JF25" s="28"/>
      <c r="JG25" s="28"/>
      <c r="JH25" s="28"/>
      <c r="JI25" s="28"/>
      <c r="JJ25" s="28"/>
      <c r="JK25" s="28"/>
      <c r="JL25" s="28"/>
      <c r="JM25" s="28"/>
      <c r="JN25" s="28"/>
      <c r="JO25" s="28"/>
      <c r="JP25" s="28"/>
      <c r="JQ25" s="28"/>
      <c r="JR25" s="28"/>
      <c r="JS25" s="28"/>
      <c r="JT25" s="28"/>
      <c r="JU25" s="28"/>
      <c r="JV25" s="28"/>
      <c r="JW25" s="28"/>
      <c r="JX25" s="28"/>
      <c r="JY25" s="28"/>
      <c r="JZ25" s="28"/>
      <c r="KA25" s="28"/>
      <c r="KB25" s="28"/>
      <c r="KC25" s="28"/>
      <c r="KD25" s="28"/>
      <c r="KE25" s="28"/>
      <c r="KF25" s="28"/>
      <c r="KG25" s="28"/>
      <c r="KH25" s="28"/>
      <c r="KI25" s="28"/>
      <c r="KJ25" s="28"/>
      <c r="KK25" s="28"/>
      <c r="KL25" s="28"/>
      <c r="KM25" s="28"/>
      <c r="KN25" s="28"/>
      <c r="KO25" s="28"/>
      <c r="KP25" s="28"/>
      <c r="KQ25" s="28"/>
      <c r="KR25" s="28"/>
      <c r="KS25" s="28"/>
      <c r="KT25" s="28"/>
      <c r="KU25" s="28"/>
      <c r="KV25" s="28"/>
      <c r="KW25" s="28"/>
      <c r="KX25" s="28"/>
      <c r="KY25" s="28"/>
      <c r="KZ25" s="28"/>
      <c r="LA25" s="28"/>
      <c r="LB25" s="28"/>
      <c r="LC25" s="28"/>
      <c r="LD25" s="28"/>
      <c r="LE25" s="28"/>
      <c r="LF25" s="28"/>
      <c r="LG25" s="28"/>
      <c r="LH25" s="28"/>
      <c r="LI25" s="28"/>
      <c r="LJ25" s="28"/>
      <c r="LK25" s="28"/>
      <c r="LL25" s="28"/>
      <c r="LM25" s="28"/>
      <c r="LN25" s="28"/>
      <c r="LO25" s="28"/>
      <c r="LP25" s="28"/>
      <c r="LQ25" s="28"/>
      <c r="LR25" s="28"/>
      <c r="LS25" s="28"/>
      <c r="LT25" s="28"/>
      <c r="LU25" s="28"/>
      <c r="LV25" s="28"/>
      <c r="LW25" s="28"/>
      <c r="LX25" s="28"/>
      <c r="LY25" s="28"/>
      <c r="LZ25" s="28"/>
      <c r="MA25" s="28"/>
      <c r="MB25" s="28"/>
      <c r="MC25" s="28"/>
      <c r="MD25" s="28"/>
      <c r="ME25" s="28"/>
      <c r="MF25" s="28"/>
      <c r="MG25" s="28"/>
      <c r="MH25" s="28"/>
      <c r="MI25" s="28"/>
      <c r="MJ25" s="28"/>
      <c r="MK25" s="28"/>
      <c r="ML25" s="28"/>
      <c r="MM25" s="28"/>
      <c r="MN25" s="28"/>
      <c r="MO25" s="28"/>
      <c r="MP25" s="28"/>
      <c r="MQ25" s="28"/>
      <c r="MR25" s="28"/>
      <c r="MS25" s="28"/>
      <c r="MT25" s="28"/>
      <c r="MU25" s="28"/>
      <c r="MV25" s="28"/>
      <c r="MW25" s="28"/>
      <c r="MX25" s="28"/>
      <c r="MY25" s="28"/>
      <c r="MZ25" s="28"/>
      <c r="NA25" s="28"/>
      <c r="NB25" s="28"/>
      <c r="NC25" s="28"/>
      <c r="ND25" s="28"/>
      <c r="NE25" s="28"/>
      <c r="NF25" s="28"/>
      <c r="NG25" s="28"/>
      <c r="NH25" s="28"/>
      <c r="NI25" s="28"/>
      <c r="NJ25" s="28"/>
      <c r="NK25" s="28"/>
      <c r="NL25" s="28"/>
      <c r="NM25" s="28"/>
      <c r="NN25" s="28"/>
      <c r="NO25" s="28"/>
      <c r="NP25" s="28"/>
      <c r="NQ25" s="28"/>
      <c r="NR25" s="28"/>
      <c r="NS25" s="28"/>
      <c r="NT25" s="28"/>
      <c r="NU25" s="28"/>
      <c r="NV25" s="28"/>
      <c r="NW25" s="28"/>
      <c r="NX25" s="28"/>
      <c r="NY25" s="28"/>
      <c r="NZ25" s="28"/>
      <c r="OA25" s="28"/>
      <c r="OB25" s="28"/>
      <c r="OC25" s="28"/>
      <c r="OD25" s="28"/>
      <c r="OE25" s="28"/>
      <c r="OF25" s="28"/>
      <c r="OG25" s="28"/>
      <c r="OH25" s="28"/>
      <c r="OI25" s="28"/>
      <c r="OJ25" s="28"/>
      <c r="OK25" s="28"/>
      <c r="OL25" s="28"/>
      <c r="OM25" s="28"/>
      <c r="ON25" s="28"/>
      <c r="OO25" s="28"/>
      <c r="OP25" s="28"/>
      <c r="OQ25" s="28"/>
      <c r="OR25" s="28"/>
      <c r="OS25" s="28"/>
      <c r="OT25" s="28"/>
      <c r="OU25" s="28"/>
      <c r="OV25" s="28"/>
      <c r="OW25" s="28"/>
      <c r="OX25" s="28"/>
      <c r="OY25" s="28"/>
      <c r="OZ25" s="28"/>
      <c r="PA25" s="28"/>
      <c r="PB25" s="28"/>
      <c r="PC25" s="28"/>
      <c r="PD25" s="28"/>
      <c r="PE25" s="28"/>
      <c r="PF25" s="28"/>
      <c r="PG25" s="28"/>
      <c r="PH25" s="28"/>
      <c r="PI25" s="28"/>
      <c r="PJ25" s="28"/>
      <c r="PK25" s="28"/>
      <c r="PL25" s="28"/>
      <c r="PM25" s="28"/>
      <c r="PN25" s="28"/>
      <c r="PO25" s="28"/>
      <c r="PP25" s="28"/>
      <c r="PQ25" s="28"/>
      <c r="PR25" s="28"/>
      <c r="PS25" s="28"/>
      <c r="PT25" s="28"/>
      <c r="PU25" s="28"/>
      <c r="PV25" s="28"/>
      <c r="PW25" s="28"/>
      <c r="PX25" s="28"/>
      <c r="PY25" s="28"/>
      <c r="PZ25" s="28"/>
      <c r="QA25" s="28"/>
      <c r="QB25" s="28"/>
      <c r="QC25" s="28"/>
      <c r="QD25" s="28"/>
      <c r="QE25" s="28"/>
      <c r="QF25" s="28"/>
      <c r="QG25" s="28"/>
      <c r="QH25" s="28"/>
      <c r="QI25" s="28"/>
      <c r="QJ25" s="28"/>
      <c r="QK25" s="28"/>
      <c r="QL25" s="28"/>
      <c r="QM25" s="28"/>
      <c r="QN25" s="28"/>
      <c r="QO25" s="28"/>
      <c r="QP25" s="28"/>
      <c r="QQ25" s="28"/>
      <c r="QR25" s="28"/>
      <c r="QS25" s="28"/>
      <c r="QT25" s="28"/>
      <c r="QU25" s="28"/>
      <c r="QV25" s="28"/>
      <c r="QW25" s="28"/>
      <c r="QX25" s="28"/>
      <c r="QY25" s="28"/>
      <c r="QZ25" s="28"/>
      <c r="RA25" s="28"/>
      <c r="RB25" s="28"/>
      <c r="RC25" s="28"/>
      <c r="RD25" s="28"/>
      <c r="RE25" s="28"/>
      <c r="RF25" s="28"/>
      <c r="RG25" s="28"/>
      <c r="RH25" s="28"/>
      <c r="RI25" s="28"/>
      <c r="RJ25" s="28"/>
      <c r="RK25" s="28"/>
      <c r="RL25" s="28"/>
      <c r="RM25" s="28"/>
      <c r="RN25" s="28"/>
      <c r="RO25" s="28"/>
      <c r="RP25" s="28"/>
      <c r="RQ25" s="28"/>
      <c r="RR25" s="28"/>
      <c r="RS25" s="28"/>
      <c r="RT25" s="28"/>
      <c r="RU25" s="28"/>
      <c r="RV25" s="28"/>
      <c r="RW25" s="28"/>
      <c r="RX25" s="28"/>
      <c r="RY25" s="28"/>
      <c r="RZ25" s="28"/>
      <c r="SA25" s="28"/>
      <c r="SB25" s="28"/>
      <c r="SC25" s="28"/>
      <c r="SD25" s="28"/>
      <c r="SE25" s="28"/>
      <c r="SF25" s="28"/>
      <c r="SG25" s="28"/>
      <c r="SH25" s="28"/>
      <c r="SI25" s="28"/>
      <c r="SJ25" s="28"/>
      <c r="SK25" s="28"/>
      <c r="SL25" s="28"/>
      <c r="SM25" s="28"/>
      <c r="SN25" s="28"/>
      <c r="SO25" s="28"/>
      <c r="SP25" s="28"/>
      <c r="SQ25" s="28"/>
      <c r="SR25" s="28"/>
      <c r="SS25" s="28"/>
      <c r="ST25" s="28"/>
      <c r="SU25" s="28"/>
      <c r="SV25" s="28"/>
      <c r="SW25" s="28"/>
      <c r="SX25" s="28"/>
      <c r="SY25" s="28"/>
      <c r="SZ25" s="28"/>
      <c r="TA25" s="28"/>
      <c r="TB25" s="28"/>
      <c r="TC25" s="28"/>
      <c r="TD25" s="28"/>
      <c r="TE25" s="28"/>
      <c r="TF25" s="28"/>
      <c r="TG25" s="28"/>
      <c r="TH25" s="28"/>
      <c r="TI25" s="28"/>
      <c r="TJ25" s="28"/>
      <c r="TK25" s="28"/>
      <c r="TL25" s="28"/>
      <c r="TM25" s="28"/>
      <c r="TN25" s="28"/>
      <c r="TO25" s="28"/>
      <c r="TP25" s="28"/>
      <c r="TQ25" s="28"/>
      <c r="TR25" s="28"/>
      <c r="TS25" s="28"/>
      <c r="TT25" s="28"/>
      <c r="TU25" s="28"/>
      <c r="TV25" s="28"/>
      <c r="TW25" s="28"/>
      <c r="TX25" s="28"/>
      <c r="TY25" s="28"/>
      <c r="TZ25" s="28"/>
      <c r="UA25" s="28"/>
      <c r="UB25" s="28"/>
      <c r="UC25" s="28"/>
      <c r="UD25" s="28"/>
      <c r="UE25" s="28"/>
      <c r="UF25" s="28"/>
      <c r="UG25" s="28"/>
      <c r="UH25" s="28"/>
      <c r="UI25" s="28"/>
      <c r="UJ25" s="28"/>
      <c r="UK25" s="28"/>
      <c r="UL25" s="28"/>
      <c r="UM25" s="28"/>
      <c r="UN25" s="28"/>
      <c r="UO25" s="28"/>
      <c r="UP25" s="28"/>
      <c r="UQ25" s="28"/>
      <c r="UR25" s="28"/>
      <c r="US25" s="28"/>
      <c r="UT25" s="28"/>
      <c r="UU25" s="28"/>
      <c r="UV25" s="28"/>
      <c r="UW25" s="28"/>
      <c r="UX25" s="28"/>
      <c r="UY25" s="28"/>
      <c r="UZ25" s="28"/>
      <c r="VA25" s="28"/>
      <c r="VB25" s="28"/>
      <c r="VC25" s="28"/>
      <c r="VD25" s="28"/>
      <c r="VE25" s="28"/>
      <c r="VF25" s="28"/>
      <c r="VG25" s="28"/>
      <c r="VH25" s="28"/>
      <c r="VI25" s="28"/>
      <c r="VJ25" s="28"/>
      <c r="VK25" s="28"/>
      <c r="VL25" s="28"/>
      <c r="VM25" s="28"/>
      <c r="VN25" s="28"/>
      <c r="VO25" s="28"/>
      <c r="VP25" s="28"/>
      <c r="VQ25" s="28"/>
      <c r="VR25" s="28"/>
      <c r="VS25" s="28"/>
      <c r="VT25" s="28"/>
      <c r="VU25" s="28"/>
      <c r="VV25" s="28"/>
      <c r="VW25" s="28"/>
      <c r="VX25" s="28"/>
      <c r="VY25" s="28"/>
      <c r="VZ25" s="28"/>
      <c r="WA25" s="28"/>
      <c r="WB25" s="28"/>
      <c r="WC25" s="28"/>
      <c r="WD25" s="28"/>
      <c r="WE25" s="28"/>
      <c r="WF25" s="28"/>
      <c r="WG25" s="28"/>
      <c r="WH25" s="28"/>
      <c r="WI25" s="28"/>
      <c r="WJ25" s="28"/>
      <c r="WK25" s="28"/>
      <c r="WL25" s="28"/>
      <c r="WM25" s="28"/>
      <c r="WN25" s="28"/>
      <c r="WO25" s="28"/>
      <c r="WP25" s="28"/>
      <c r="WQ25" s="28"/>
      <c r="WR25" s="28"/>
      <c r="WS25" s="28"/>
      <c r="WT25" s="28"/>
      <c r="WU25" s="28"/>
      <c r="WV25" s="28"/>
      <c r="WW25" s="28"/>
      <c r="WX25" s="28"/>
      <c r="WY25" s="28"/>
      <c r="WZ25" s="28"/>
      <c r="XA25" s="28"/>
      <c r="XB25" s="28"/>
      <c r="XC25" s="28"/>
      <c r="XD25" s="28"/>
      <c r="XE25" s="28"/>
      <c r="XF25" s="28"/>
      <c r="XG25" s="28"/>
      <c r="XH25" s="28"/>
      <c r="XI25" s="28"/>
      <c r="XJ25" s="28"/>
      <c r="XK25" s="28"/>
      <c r="XL25" s="28"/>
      <c r="XM25" s="28"/>
      <c r="XN25" s="28"/>
      <c r="XO25" s="28"/>
      <c r="XP25" s="28"/>
      <c r="XQ25" s="28"/>
      <c r="XR25" s="28"/>
      <c r="XS25" s="28"/>
      <c r="XT25" s="28"/>
      <c r="XU25" s="28"/>
      <c r="XV25" s="28"/>
      <c r="XW25" s="28"/>
      <c r="XX25" s="28"/>
      <c r="XY25" s="28"/>
      <c r="XZ25" s="28"/>
      <c r="YA25" s="28"/>
      <c r="YB25" s="28"/>
      <c r="YC25" s="28"/>
      <c r="YD25" s="28"/>
      <c r="YE25" s="28"/>
      <c r="YF25" s="28"/>
      <c r="YG25" s="28"/>
      <c r="YH25" s="28"/>
      <c r="YI25" s="28"/>
      <c r="YJ25" s="28"/>
      <c r="YK25" s="28"/>
      <c r="YL25" s="28"/>
      <c r="YM25" s="28"/>
      <c r="YN25" s="28"/>
      <c r="YO25" s="28"/>
      <c r="YP25" s="28"/>
      <c r="YQ25" s="28"/>
      <c r="YR25" s="28"/>
      <c r="YS25" s="28"/>
      <c r="YT25" s="28"/>
      <c r="YU25" s="28"/>
      <c r="YV25" s="28"/>
      <c r="YW25" s="28"/>
      <c r="YX25" s="28"/>
      <c r="YY25" s="28"/>
      <c r="YZ25" s="28"/>
      <c r="ZA25" s="28"/>
      <c r="ZB25" s="28"/>
      <c r="ZC25" s="28"/>
      <c r="ZD25" s="28"/>
      <c r="ZE25" s="28"/>
      <c r="ZF25" s="28"/>
      <c r="ZG25" s="28"/>
      <c r="ZH25" s="28"/>
      <c r="ZI25" s="28"/>
      <c r="ZJ25" s="28"/>
      <c r="ZK25" s="28"/>
      <c r="ZL25" s="28"/>
      <c r="ZM25" s="28"/>
      <c r="ZN25" s="28"/>
      <c r="ZO25" s="28"/>
      <c r="ZP25" s="28"/>
      <c r="ZQ25" s="28"/>
      <c r="ZR25" s="28"/>
      <c r="ZS25" s="28"/>
      <c r="ZT25" s="28"/>
      <c r="ZU25" s="28"/>
      <c r="ZV25" s="28"/>
      <c r="ZW25" s="28"/>
      <c r="ZX25" s="28"/>
      <c r="ZY25" s="28"/>
      <c r="ZZ25" s="28"/>
      <c r="AAA25" s="28"/>
      <c r="AAB25" s="28"/>
      <c r="AAC25" s="28"/>
      <c r="AAD25" s="28"/>
      <c r="AAE25" s="28"/>
      <c r="AAF25" s="28"/>
      <c r="AAG25" s="28"/>
      <c r="AAH25" s="28"/>
      <c r="AAI25" s="28"/>
      <c r="AAJ25" s="28"/>
      <c r="AAK25" s="28"/>
      <c r="AAL25" s="28"/>
      <c r="AAM25" s="28"/>
      <c r="AAN25" s="28"/>
      <c r="AAO25" s="28"/>
      <c r="AAP25" s="28"/>
      <c r="AAQ25" s="28"/>
      <c r="AAR25" s="28"/>
      <c r="AAS25" s="28"/>
      <c r="AAT25" s="28"/>
      <c r="AAU25" s="28"/>
      <c r="AAV25" s="28"/>
      <c r="AAW25" s="28"/>
      <c r="AAX25" s="28"/>
      <c r="AAY25" s="28"/>
      <c r="AAZ25" s="28"/>
      <c r="ABA25" s="28"/>
      <c r="ABB25" s="28"/>
      <c r="ABC25" s="28"/>
      <c r="ABD25" s="28"/>
      <c r="ABE25" s="28"/>
      <c r="ABF25" s="28"/>
      <c r="ABG25" s="28"/>
      <c r="ABH25" s="28"/>
      <c r="ABI25" s="28"/>
      <c r="ABJ25" s="28"/>
      <c r="ABK25" s="28"/>
      <c r="ABL25" s="28"/>
      <c r="ABM25" s="28"/>
      <c r="ABN25" s="28"/>
      <c r="ABO25" s="28"/>
      <c r="ABP25" s="28"/>
      <c r="ABQ25" s="28"/>
      <c r="ABR25" s="28"/>
      <c r="ABS25" s="28"/>
      <c r="ABT25" s="28"/>
      <c r="ABU25" s="28"/>
      <c r="ABV25" s="28"/>
      <c r="ABW25" s="28"/>
      <c r="ABX25" s="28"/>
      <c r="ABY25" s="28"/>
      <c r="ABZ25" s="28"/>
      <c r="ACA25" s="28"/>
      <c r="ACB25" s="28"/>
      <c r="ACC25" s="28"/>
      <c r="ACD25" s="28"/>
      <c r="ACE25" s="28"/>
      <c r="ACF25" s="28"/>
      <c r="ACG25" s="28"/>
      <c r="ACH25" s="28"/>
      <c r="ACI25" s="28"/>
      <c r="ACJ25" s="28"/>
      <c r="ACK25" s="28"/>
      <c r="ACL25" s="28"/>
      <c r="ACM25" s="28"/>
      <c r="ACN25" s="28"/>
      <c r="ACO25" s="28"/>
      <c r="ACP25" s="28"/>
      <c r="ACQ25" s="28"/>
      <c r="ACR25" s="28"/>
      <c r="ACS25" s="28"/>
      <c r="ACT25" s="28"/>
      <c r="ACU25" s="28"/>
      <c r="ACV25" s="28"/>
      <c r="ACW25" s="28"/>
      <c r="ACX25" s="28"/>
      <c r="ACY25" s="28"/>
      <c r="ACZ25" s="28"/>
      <c r="ADA25" s="28"/>
      <c r="ADB25" s="28"/>
      <c r="ADC25" s="28"/>
      <c r="ADD25" s="28"/>
      <c r="ADE25" s="28"/>
      <c r="ADF25" s="28"/>
      <c r="ADG25" s="28"/>
      <c r="ADH25" s="28"/>
      <c r="ADI25" s="28"/>
      <c r="ADJ25" s="28"/>
      <c r="ADK25" s="28"/>
      <c r="ADL25" s="28"/>
      <c r="ADM25" s="28"/>
      <c r="ADN25" s="28"/>
      <c r="ADO25" s="28"/>
      <c r="ADP25" s="28"/>
      <c r="ADQ25" s="28"/>
      <c r="ADR25" s="28"/>
      <c r="ADS25" s="28"/>
      <c r="ADT25" s="28"/>
      <c r="ADU25" s="28"/>
      <c r="ADV25" s="28"/>
      <c r="ADW25" s="28"/>
      <c r="ADX25" s="28"/>
      <c r="ADY25" s="28"/>
      <c r="ADZ25" s="28"/>
      <c r="AEA25" s="28"/>
      <c r="AEB25" s="28"/>
      <c r="AEC25" s="28"/>
      <c r="AED25" s="28"/>
      <c r="AEE25" s="28"/>
      <c r="AEF25" s="28"/>
      <c r="AEG25" s="28"/>
      <c r="AEH25" s="28"/>
      <c r="AEI25" s="28"/>
      <c r="AEJ25" s="28"/>
      <c r="AEK25" s="28"/>
      <c r="AEL25" s="28"/>
      <c r="AEM25" s="28"/>
      <c r="AEN25" s="28"/>
      <c r="AEO25" s="28"/>
      <c r="AEP25" s="28"/>
      <c r="AEQ25" s="28"/>
      <c r="AER25" s="28"/>
      <c r="AES25" s="28"/>
      <c r="AET25" s="28"/>
      <c r="AEU25" s="28"/>
      <c r="AEV25" s="28"/>
      <c r="AEW25" s="28"/>
      <c r="AEX25" s="28"/>
      <c r="AEY25" s="28"/>
      <c r="AEZ25" s="28"/>
      <c r="AFA25" s="28"/>
      <c r="AFB25" s="28"/>
      <c r="AFC25" s="28"/>
      <c r="AFD25" s="28"/>
      <c r="AFE25" s="28"/>
      <c r="AFF25" s="28"/>
      <c r="AFG25" s="28"/>
      <c r="AFH25" s="28"/>
      <c r="AFI25" s="28"/>
      <c r="AFJ25" s="28"/>
      <c r="AFK25" s="28"/>
      <c r="AFL25" s="28"/>
      <c r="AFM25" s="28"/>
      <c r="AFN25" s="28"/>
      <c r="AFO25" s="28"/>
      <c r="AFP25" s="28"/>
    </row>
    <row r="26" spans="1:848" s="6" customFormat="1" ht="28.05" customHeight="1">
      <c r="A26" s="457"/>
      <c r="B26" s="44"/>
      <c r="C26" s="472" t="s">
        <v>261</v>
      </c>
      <c r="D26" s="349"/>
      <c r="E26" s="473" t="b">
        <v>0</v>
      </c>
      <c r="F26" s="460">
        <f>('MAIN SHEET'!$H$28)*I26/100</f>
        <v>0</v>
      </c>
      <c r="G26" s="461">
        <f>('MAIN SHEET'!$I$28)*I26/100</f>
        <v>0</v>
      </c>
      <c r="H26" s="44" t="s">
        <v>453</v>
      </c>
      <c r="I26" s="454">
        <v>100</v>
      </c>
      <c r="J26" s="468" t="s">
        <v>334</v>
      </c>
      <c r="K26" s="463">
        <f>$AA26</f>
        <v>0</v>
      </c>
      <c r="L26" s="464" t="str">
        <f>IF($E26,K26,"")</f>
        <v/>
      </c>
      <c r="M26" s="85">
        <v>5.0999999999999996</v>
      </c>
      <c r="N26" s="52" t="s">
        <v>212</v>
      </c>
      <c r="O26" s="52">
        <f>G26*M26*2</f>
        <v>0</v>
      </c>
      <c r="P26" s="136" t="s">
        <v>260</v>
      </c>
      <c r="Q26" s="52"/>
      <c r="R26" s="52"/>
      <c r="S26" s="52"/>
      <c r="T26" s="52"/>
      <c r="U26" s="52"/>
      <c r="V26" s="52"/>
      <c r="W26" s="52"/>
      <c r="X26" s="52"/>
      <c r="Y26" s="65">
        <f>(O26+S26)/2</f>
        <v>0</v>
      </c>
      <c r="Z26" s="52"/>
      <c r="AA26" s="65">
        <f>Y26-Z26</f>
        <v>0</v>
      </c>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c r="IW26" s="28"/>
      <c r="IX26" s="28"/>
      <c r="IY26" s="28"/>
      <c r="IZ26" s="28"/>
      <c r="JA26" s="28"/>
      <c r="JB26" s="28"/>
      <c r="JC26" s="28"/>
      <c r="JD26" s="28"/>
      <c r="JE26" s="28"/>
      <c r="JF26" s="28"/>
      <c r="JG26" s="28"/>
      <c r="JH26" s="28"/>
      <c r="JI26" s="28"/>
      <c r="JJ26" s="28"/>
      <c r="JK26" s="28"/>
      <c r="JL26" s="28"/>
      <c r="JM26" s="28"/>
      <c r="JN26" s="28"/>
      <c r="JO26" s="28"/>
      <c r="JP26" s="28"/>
      <c r="JQ26" s="28"/>
      <c r="JR26" s="28"/>
      <c r="JS26" s="28"/>
      <c r="JT26" s="28"/>
      <c r="JU26" s="28"/>
      <c r="JV26" s="28"/>
      <c r="JW26" s="28"/>
      <c r="JX26" s="28"/>
      <c r="JY26" s="28"/>
      <c r="JZ26" s="28"/>
      <c r="KA26" s="28"/>
      <c r="KB26" s="28"/>
      <c r="KC26" s="28"/>
      <c r="KD26" s="28"/>
      <c r="KE26" s="28"/>
      <c r="KF26" s="28"/>
      <c r="KG26" s="28"/>
      <c r="KH26" s="28"/>
      <c r="KI26" s="28"/>
      <c r="KJ26" s="28"/>
      <c r="KK26" s="28"/>
      <c r="KL26" s="28"/>
      <c r="KM26" s="28"/>
      <c r="KN26" s="28"/>
      <c r="KO26" s="28"/>
      <c r="KP26" s="28"/>
      <c r="KQ26" s="28"/>
      <c r="KR26" s="28"/>
      <c r="KS26" s="28"/>
      <c r="KT26" s="28"/>
      <c r="KU26" s="28"/>
      <c r="KV26" s="28"/>
      <c r="KW26" s="28"/>
      <c r="KX26" s="28"/>
      <c r="KY26" s="28"/>
      <c r="KZ26" s="28"/>
      <c r="LA26" s="28"/>
      <c r="LB26" s="28"/>
      <c r="LC26" s="28"/>
      <c r="LD26" s="28"/>
      <c r="LE26" s="28"/>
      <c r="LF26" s="28"/>
      <c r="LG26" s="28"/>
      <c r="LH26" s="28"/>
      <c r="LI26" s="28"/>
      <c r="LJ26" s="28"/>
      <c r="LK26" s="28"/>
      <c r="LL26" s="28"/>
      <c r="LM26" s="28"/>
      <c r="LN26" s="28"/>
      <c r="LO26" s="28"/>
      <c r="LP26" s="28"/>
      <c r="LQ26" s="28"/>
      <c r="LR26" s="28"/>
      <c r="LS26" s="28"/>
      <c r="LT26" s="28"/>
      <c r="LU26" s="28"/>
      <c r="LV26" s="28"/>
      <c r="LW26" s="28"/>
      <c r="LX26" s="28"/>
      <c r="LY26" s="28"/>
      <c r="LZ26" s="28"/>
      <c r="MA26" s="28"/>
      <c r="MB26" s="28"/>
      <c r="MC26" s="28"/>
      <c r="MD26" s="28"/>
      <c r="ME26" s="28"/>
      <c r="MF26" s="28"/>
      <c r="MG26" s="28"/>
      <c r="MH26" s="28"/>
      <c r="MI26" s="28"/>
      <c r="MJ26" s="28"/>
      <c r="MK26" s="28"/>
      <c r="ML26" s="28"/>
      <c r="MM26" s="28"/>
      <c r="MN26" s="28"/>
      <c r="MO26" s="28"/>
      <c r="MP26" s="28"/>
      <c r="MQ26" s="28"/>
      <c r="MR26" s="28"/>
      <c r="MS26" s="28"/>
      <c r="MT26" s="28"/>
      <c r="MU26" s="28"/>
      <c r="MV26" s="28"/>
      <c r="MW26" s="28"/>
      <c r="MX26" s="28"/>
      <c r="MY26" s="28"/>
      <c r="MZ26" s="28"/>
      <c r="NA26" s="28"/>
      <c r="NB26" s="28"/>
      <c r="NC26" s="28"/>
      <c r="ND26" s="28"/>
      <c r="NE26" s="28"/>
      <c r="NF26" s="28"/>
      <c r="NG26" s="28"/>
      <c r="NH26" s="28"/>
      <c r="NI26" s="28"/>
      <c r="NJ26" s="28"/>
      <c r="NK26" s="28"/>
      <c r="NL26" s="28"/>
      <c r="NM26" s="28"/>
      <c r="NN26" s="28"/>
      <c r="NO26" s="28"/>
      <c r="NP26" s="28"/>
      <c r="NQ26" s="28"/>
      <c r="NR26" s="28"/>
      <c r="NS26" s="28"/>
      <c r="NT26" s="28"/>
      <c r="NU26" s="28"/>
      <c r="NV26" s="28"/>
      <c r="NW26" s="28"/>
      <c r="NX26" s="28"/>
      <c r="NY26" s="28"/>
      <c r="NZ26" s="28"/>
      <c r="OA26" s="28"/>
      <c r="OB26" s="28"/>
      <c r="OC26" s="28"/>
      <c r="OD26" s="28"/>
      <c r="OE26" s="28"/>
      <c r="OF26" s="28"/>
      <c r="OG26" s="28"/>
      <c r="OH26" s="28"/>
      <c r="OI26" s="28"/>
      <c r="OJ26" s="28"/>
      <c r="OK26" s="28"/>
      <c r="OL26" s="28"/>
      <c r="OM26" s="28"/>
      <c r="ON26" s="28"/>
      <c r="OO26" s="28"/>
      <c r="OP26" s="28"/>
      <c r="OQ26" s="28"/>
      <c r="OR26" s="28"/>
      <c r="OS26" s="28"/>
      <c r="OT26" s="28"/>
      <c r="OU26" s="28"/>
      <c r="OV26" s="28"/>
      <c r="OW26" s="28"/>
      <c r="OX26" s="28"/>
      <c r="OY26" s="28"/>
      <c r="OZ26" s="28"/>
      <c r="PA26" s="28"/>
      <c r="PB26" s="28"/>
      <c r="PC26" s="28"/>
      <c r="PD26" s="28"/>
      <c r="PE26" s="28"/>
      <c r="PF26" s="28"/>
      <c r="PG26" s="28"/>
      <c r="PH26" s="28"/>
      <c r="PI26" s="28"/>
      <c r="PJ26" s="28"/>
      <c r="PK26" s="28"/>
      <c r="PL26" s="28"/>
      <c r="PM26" s="28"/>
      <c r="PN26" s="28"/>
      <c r="PO26" s="28"/>
      <c r="PP26" s="28"/>
      <c r="PQ26" s="28"/>
      <c r="PR26" s="28"/>
      <c r="PS26" s="28"/>
      <c r="PT26" s="28"/>
      <c r="PU26" s="28"/>
      <c r="PV26" s="28"/>
      <c r="PW26" s="28"/>
      <c r="PX26" s="28"/>
      <c r="PY26" s="28"/>
      <c r="PZ26" s="28"/>
      <c r="QA26" s="28"/>
      <c r="QB26" s="28"/>
      <c r="QC26" s="28"/>
      <c r="QD26" s="28"/>
      <c r="QE26" s="28"/>
      <c r="QF26" s="28"/>
      <c r="QG26" s="28"/>
      <c r="QH26" s="28"/>
      <c r="QI26" s="28"/>
      <c r="QJ26" s="28"/>
      <c r="QK26" s="28"/>
      <c r="QL26" s="28"/>
      <c r="QM26" s="28"/>
      <c r="QN26" s="28"/>
      <c r="QO26" s="28"/>
      <c r="QP26" s="28"/>
      <c r="QQ26" s="28"/>
      <c r="QR26" s="28"/>
      <c r="QS26" s="28"/>
      <c r="QT26" s="28"/>
      <c r="QU26" s="28"/>
      <c r="QV26" s="28"/>
      <c r="QW26" s="28"/>
      <c r="QX26" s="28"/>
      <c r="QY26" s="28"/>
      <c r="QZ26" s="28"/>
      <c r="RA26" s="28"/>
      <c r="RB26" s="28"/>
      <c r="RC26" s="28"/>
      <c r="RD26" s="28"/>
      <c r="RE26" s="28"/>
      <c r="RF26" s="28"/>
      <c r="RG26" s="28"/>
      <c r="RH26" s="28"/>
      <c r="RI26" s="28"/>
      <c r="RJ26" s="28"/>
      <c r="RK26" s="28"/>
      <c r="RL26" s="28"/>
      <c r="RM26" s="28"/>
      <c r="RN26" s="28"/>
      <c r="RO26" s="28"/>
      <c r="RP26" s="28"/>
      <c r="RQ26" s="28"/>
      <c r="RR26" s="28"/>
      <c r="RS26" s="28"/>
      <c r="RT26" s="28"/>
      <c r="RU26" s="28"/>
      <c r="RV26" s="28"/>
      <c r="RW26" s="28"/>
      <c r="RX26" s="28"/>
      <c r="RY26" s="28"/>
      <c r="RZ26" s="28"/>
      <c r="SA26" s="28"/>
      <c r="SB26" s="28"/>
      <c r="SC26" s="28"/>
      <c r="SD26" s="28"/>
      <c r="SE26" s="28"/>
      <c r="SF26" s="28"/>
      <c r="SG26" s="28"/>
      <c r="SH26" s="28"/>
      <c r="SI26" s="28"/>
      <c r="SJ26" s="28"/>
      <c r="SK26" s="28"/>
      <c r="SL26" s="28"/>
      <c r="SM26" s="28"/>
      <c r="SN26" s="28"/>
      <c r="SO26" s="28"/>
      <c r="SP26" s="28"/>
      <c r="SQ26" s="28"/>
      <c r="SR26" s="28"/>
      <c r="SS26" s="28"/>
      <c r="ST26" s="28"/>
      <c r="SU26" s="28"/>
      <c r="SV26" s="28"/>
      <c r="SW26" s="28"/>
      <c r="SX26" s="28"/>
      <c r="SY26" s="28"/>
      <c r="SZ26" s="28"/>
      <c r="TA26" s="28"/>
      <c r="TB26" s="28"/>
      <c r="TC26" s="28"/>
      <c r="TD26" s="28"/>
      <c r="TE26" s="28"/>
      <c r="TF26" s="28"/>
      <c r="TG26" s="28"/>
      <c r="TH26" s="28"/>
      <c r="TI26" s="28"/>
      <c r="TJ26" s="28"/>
      <c r="TK26" s="28"/>
      <c r="TL26" s="28"/>
      <c r="TM26" s="28"/>
      <c r="TN26" s="28"/>
      <c r="TO26" s="28"/>
      <c r="TP26" s="28"/>
      <c r="TQ26" s="28"/>
      <c r="TR26" s="28"/>
      <c r="TS26" s="28"/>
      <c r="TT26" s="28"/>
      <c r="TU26" s="28"/>
      <c r="TV26" s="28"/>
      <c r="TW26" s="28"/>
      <c r="TX26" s="28"/>
      <c r="TY26" s="28"/>
      <c r="TZ26" s="28"/>
      <c r="UA26" s="28"/>
      <c r="UB26" s="28"/>
      <c r="UC26" s="28"/>
      <c r="UD26" s="28"/>
      <c r="UE26" s="28"/>
      <c r="UF26" s="28"/>
      <c r="UG26" s="28"/>
      <c r="UH26" s="28"/>
      <c r="UI26" s="28"/>
      <c r="UJ26" s="28"/>
      <c r="UK26" s="28"/>
      <c r="UL26" s="28"/>
      <c r="UM26" s="28"/>
      <c r="UN26" s="28"/>
      <c r="UO26" s="28"/>
      <c r="UP26" s="28"/>
      <c r="UQ26" s="28"/>
      <c r="UR26" s="28"/>
      <c r="US26" s="28"/>
      <c r="UT26" s="28"/>
      <c r="UU26" s="28"/>
      <c r="UV26" s="28"/>
      <c r="UW26" s="28"/>
      <c r="UX26" s="28"/>
      <c r="UY26" s="28"/>
      <c r="UZ26" s="28"/>
      <c r="VA26" s="28"/>
      <c r="VB26" s="28"/>
      <c r="VC26" s="28"/>
      <c r="VD26" s="28"/>
      <c r="VE26" s="28"/>
      <c r="VF26" s="28"/>
      <c r="VG26" s="28"/>
      <c r="VH26" s="28"/>
      <c r="VI26" s="28"/>
      <c r="VJ26" s="28"/>
      <c r="VK26" s="28"/>
      <c r="VL26" s="28"/>
      <c r="VM26" s="28"/>
      <c r="VN26" s="28"/>
      <c r="VO26" s="28"/>
      <c r="VP26" s="28"/>
      <c r="VQ26" s="28"/>
      <c r="VR26" s="28"/>
      <c r="VS26" s="28"/>
      <c r="VT26" s="28"/>
      <c r="VU26" s="28"/>
      <c r="VV26" s="28"/>
      <c r="VW26" s="28"/>
      <c r="VX26" s="28"/>
      <c r="VY26" s="28"/>
      <c r="VZ26" s="28"/>
      <c r="WA26" s="28"/>
      <c r="WB26" s="28"/>
      <c r="WC26" s="28"/>
      <c r="WD26" s="28"/>
      <c r="WE26" s="28"/>
      <c r="WF26" s="28"/>
      <c r="WG26" s="28"/>
      <c r="WH26" s="28"/>
      <c r="WI26" s="28"/>
      <c r="WJ26" s="28"/>
      <c r="WK26" s="28"/>
      <c r="WL26" s="28"/>
      <c r="WM26" s="28"/>
      <c r="WN26" s="28"/>
      <c r="WO26" s="28"/>
      <c r="WP26" s="28"/>
      <c r="WQ26" s="28"/>
      <c r="WR26" s="28"/>
      <c r="WS26" s="28"/>
      <c r="WT26" s="28"/>
      <c r="WU26" s="28"/>
      <c r="WV26" s="28"/>
      <c r="WW26" s="28"/>
      <c r="WX26" s="28"/>
      <c r="WY26" s="28"/>
      <c r="WZ26" s="28"/>
      <c r="XA26" s="28"/>
      <c r="XB26" s="28"/>
      <c r="XC26" s="28"/>
      <c r="XD26" s="28"/>
      <c r="XE26" s="28"/>
      <c r="XF26" s="28"/>
      <c r="XG26" s="28"/>
      <c r="XH26" s="28"/>
      <c r="XI26" s="28"/>
      <c r="XJ26" s="28"/>
      <c r="XK26" s="28"/>
      <c r="XL26" s="28"/>
      <c r="XM26" s="28"/>
      <c r="XN26" s="28"/>
      <c r="XO26" s="28"/>
      <c r="XP26" s="28"/>
      <c r="XQ26" s="28"/>
      <c r="XR26" s="28"/>
      <c r="XS26" s="28"/>
      <c r="XT26" s="28"/>
      <c r="XU26" s="28"/>
      <c r="XV26" s="28"/>
      <c r="XW26" s="28"/>
      <c r="XX26" s="28"/>
      <c r="XY26" s="28"/>
      <c r="XZ26" s="28"/>
      <c r="YA26" s="28"/>
      <c r="YB26" s="28"/>
      <c r="YC26" s="28"/>
      <c r="YD26" s="28"/>
      <c r="YE26" s="28"/>
      <c r="YF26" s="28"/>
      <c r="YG26" s="28"/>
      <c r="YH26" s="28"/>
      <c r="YI26" s="28"/>
      <c r="YJ26" s="28"/>
      <c r="YK26" s="28"/>
      <c r="YL26" s="28"/>
      <c r="YM26" s="28"/>
      <c r="YN26" s="28"/>
      <c r="YO26" s="28"/>
      <c r="YP26" s="28"/>
      <c r="YQ26" s="28"/>
      <c r="YR26" s="28"/>
      <c r="YS26" s="28"/>
      <c r="YT26" s="28"/>
      <c r="YU26" s="28"/>
      <c r="YV26" s="28"/>
      <c r="YW26" s="28"/>
      <c r="YX26" s="28"/>
      <c r="YY26" s="28"/>
      <c r="YZ26" s="28"/>
      <c r="ZA26" s="28"/>
      <c r="ZB26" s="28"/>
      <c r="ZC26" s="28"/>
      <c r="ZD26" s="28"/>
      <c r="ZE26" s="28"/>
      <c r="ZF26" s="28"/>
      <c r="ZG26" s="28"/>
      <c r="ZH26" s="28"/>
      <c r="ZI26" s="28"/>
      <c r="ZJ26" s="28"/>
      <c r="ZK26" s="28"/>
      <c r="ZL26" s="28"/>
      <c r="ZM26" s="28"/>
      <c r="ZN26" s="28"/>
      <c r="ZO26" s="28"/>
      <c r="ZP26" s="28"/>
      <c r="ZQ26" s="28"/>
      <c r="ZR26" s="28"/>
      <c r="ZS26" s="28"/>
      <c r="ZT26" s="28"/>
      <c r="ZU26" s="28"/>
      <c r="ZV26" s="28"/>
      <c r="ZW26" s="28"/>
      <c r="ZX26" s="28"/>
      <c r="ZY26" s="28"/>
      <c r="ZZ26" s="28"/>
      <c r="AAA26" s="28"/>
      <c r="AAB26" s="28"/>
      <c r="AAC26" s="28"/>
      <c r="AAD26" s="28"/>
      <c r="AAE26" s="28"/>
      <c r="AAF26" s="28"/>
      <c r="AAG26" s="28"/>
      <c r="AAH26" s="28"/>
      <c r="AAI26" s="28"/>
      <c r="AAJ26" s="28"/>
      <c r="AAK26" s="28"/>
      <c r="AAL26" s="28"/>
      <c r="AAM26" s="28"/>
      <c r="AAN26" s="28"/>
      <c r="AAO26" s="28"/>
      <c r="AAP26" s="28"/>
      <c r="AAQ26" s="28"/>
      <c r="AAR26" s="28"/>
      <c r="AAS26" s="28"/>
      <c r="AAT26" s="28"/>
      <c r="AAU26" s="28"/>
      <c r="AAV26" s="28"/>
      <c r="AAW26" s="28"/>
      <c r="AAX26" s="28"/>
      <c r="AAY26" s="28"/>
      <c r="AAZ26" s="28"/>
      <c r="ABA26" s="28"/>
      <c r="ABB26" s="28"/>
      <c r="ABC26" s="28"/>
      <c r="ABD26" s="28"/>
      <c r="ABE26" s="28"/>
      <c r="ABF26" s="28"/>
      <c r="ABG26" s="28"/>
      <c r="ABH26" s="28"/>
      <c r="ABI26" s="28"/>
      <c r="ABJ26" s="28"/>
      <c r="ABK26" s="28"/>
      <c r="ABL26" s="28"/>
      <c r="ABM26" s="28"/>
      <c r="ABN26" s="28"/>
      <c r="ABO26" s="28"/>
      <c r="ABP26" s="28"/>
      <c r="ABQ26" s="28"/>
      <c r="ABR26" s="28"/>
      <c r="ABS26" s="28"/>
      <c r="ABT26" s="28"/>
      <c r="ABU26" s="28"/>
      <c r="ABV26" s="28"/>
      <c r="ABW26" s="28"/>
      <c r="ABX26" s="28"/>
      <c r="ABY26" s="28"/>
      <c r="ABZ26" s="28"/>
      <c r="ACA26" s="28"/>
      <c r="ACB26" s="28"/>
      <c r="ACC26" s="28"/>
      <c r="ACD26" s="28"/>
      <c r="ACE26" s="28"/>
      <c r="ACF26" s="28"/>
      <c r="ACG26" s="28"/>
      <c r="ACH26" s="28"/>
      <c r="ACI26" s="28"/>
      <c r="ACJ26" s="28"/>
      <c r="ACK26" s="28"/>
      <c r="ACL26" s="28"/>
      <c r="ACM26" s="28"/>
      <c r="ACN26" s="28"/>
      <c r="ACO26" s="28"/>
      <c r="ACP26" s="28"/>
      <c r="ACQ26" s="28"/>
      <c r="ACR26" s="28"/>
      <c r="ACS26" s="28"/>
      <c r="ACT26" s="28"/>
      <c r="ACU26" s="28"/>
      <c r="ACV26" s="28"/>
      <c r="ACW26" s="28"/>
      <c r="ACX26" s="28"/>
      <c r="ACY26" s="28"/>
      <c r="ACZ26" s="28"/>
      <c r="ADA26" s="28"/>
      <c r="ADB26" s="28"/>
      <c r="ADC26" s="28"/>
      <c r="ADD26" s="28"/>
      <c r="ADE26" s="28"/>
      <c r="ADF26" s="28"/>
      <c r="ADG26" s="28"/>
      <c r="ADH26" s="28"/>
      <c r="ADI26" s="28"/>
      <c r="ADJ26" s="28"/>
      <c r="ADK26" s="28"/>
      <c r="ADL26" s="28"/>
      <c r="ADM26" s="28"/>
      <c r="ADN26" s="28"/>
      <c r="ADO26" s="28"/>
      <c r="ADP26" s="28"/>
      <c r="ADQ26" s="28"/>
      <c r="ADR26" s="28"/>
      <c r="ADS26" s="28"/>
      <c r="ADT26" s="28"/>
      <c r="ADU26" s="28"/>
      <c r="ADV26" s="28"/>
      <c r="ADW26" s="28"/>
      <c r="ADX26" s="28"/>
      <c r="ADY26" s="28"/>
      <c r="ADZ26" s="28"/>
      <c r="AEA26" s="28"/>
      <c r="AEB26" s="28"/>
      <c r="AEC26" s="28"/>
      <c r="AED26" s="28"/>
      <c r="AEE26" s="28"/>
      <c r="AEF26" s="28"/>
      <c r="AEG26" s="28"/>
      <c r="AEH26" s="28"/>
      <c r="AEI26" s="28"/>
      <c r="AEJ26" s="28"/>
      <c r="AEK26" s="28"/>
      <c r="AEL26" s="28"/>
      <c r="AEM26" s="28"/>
      <c r="AEN26" s="28"/>
      <c r="AEO26" s="28"/>
      <c r="AEP26" s="28"/>
      <c r="AEQ26" s="28"/>
      <c r="AER26" s="28"/>
      <c r="AES26" s="28"/>
      <c r="AET26" s="28"/>
      <c r="AEU26" s="28"/>
      <c r="AEV26" s="28"/>
      <c r="AEW26" s="28"/>
      <c r="AEX26" s="28"/>
      <c r="AEY26" s="28"/>
      <c r="AEZ26" s="28"/>
      <c r="AFA26" s="28"/>
      <c r="AFB26" s="28"/>
      <c r="AFC26" s="28"/>
      <c r="AFD26" s="28"/>
      <c r="AFE26" s="28"/>
      <c r="AFF26" s="28"/>
      <c r="AFG26" s="28"/>
      <c r="AFH26" s="28"/>
      <c r="AFI26" s="28"/>
      <c r="AFJ26" s="28"/>
      <c r="AFK26" s="28"/>
      <c r="AFL26" s="28"/>
      <c r="AFM26" s="28"/>
      <c r="AFN26" s="28"/>
      <c r="AFO26" s="28"/>
      <c r="AFP26" s="28"/>
    </row>
    <row r="27" spans="1:848" s="28" customFormat="1" ht="28.05" customHeight="1">
      <c r="A27" s="450"/>
      <c r="B27" s="35"/>
      <c r="C27" s="474" t="s">
        <v>262</v>
      </c>
      <c r="D27" s="350"/>
      <c r="E27" s="452" t="b">
        <v>0</v>
      </c>
      <c r="F27" s="453">
        <f>('MAIN SHEET'!$H$28)*I27/100</f>
        <v>0</v>
      </c>
      <c r="G27" s="453">
        <f>('MAIN SHEET'!$I$28)*I27/100</f>
        <v>0</v>
      </c>
      <c r="H27" s="35" t="s">
        <v>453</v>
      </c>
      <c r="I27" s="454">
        <v>100</v>
      </c>
      <c r="J27" s="455" t="s">
        <v>334</v>
      </c>
      <c r="K27" s="456">
        <f>$AA27</f>
        <v>0</v>
      </c>
      <c r="L27" s="422" t="str">
        <f>IF($E27,K27,"")</f>
        <v/>
      </c>
      <c r="M27" s="200">
        <v>14.96</v>
      </c>
      <c r="N27" s="65" t="s">
        <v>209</v>
      </c>
      <c r="O27" s="65">
        <f>G27*M27</f>
        <v>0</v>
      </c>
      <c r="P27" s="112" t="s">
        <v>208</v>
      </c>
      <c r="Q27" s="65">
        <v>13.55</v>
      </c>
      <c r="R27" s="65" t="s">
        <v>210</v>
      </c>
      <c r="S27" s="65">
        <f>G27*Q27</f>
        <v>0</v>
      </c>
      <c r="T27" s="68" t="s">
        <v>211</v>
      </c>
      <c r="U27" s="65"/>
      <c r="V27" s="65"/>
      <c r="W27" s="65"/>
      <c r="X27" s="65"/>
      <c r="Y27" s="65">
        <f>(O27+S27)/2</f>
        <v>0</v>
      </c>
      <c r="Z27" s="65"/>
      <c r="AA27" s="65">
        <f>Y27-Z27</f>
        <v>0</v>
      </c>
    </row>
    <row r="28" spans="1:848" s="6" customFormat="1" ht="28.05" customHeight="1">
      <c r="A28" s="457"/>
      <c r="B28" s="44"/>
      <c r="C28" s="472" t="s">
        <v>125</v>
      </c>
      <c r="D28" s="349"/>
      <c r="E28" s="473" t="b">
        <v>0</v>
      </c>
      <c r="F28" s="460">
        <f>('MAIN SHEET'!$H$28)*I28/100</f>
        <v>0</v>
      </c>
      <c r="G28" s="461">
        <f>('MAIN SHEET'!$I$28)*I28/100</f>
        <v>0</v>
      </c>
      <c r="H28" s="44" t="s">
        <v>453</v>
      </c>
      <c r="I28" s="454">
        <v>100</v>
      </c>
      <c r="J28" s="468" t="s">
        <v>334</v>
      </c>
      <c r="K28" s="463">
        <f>$AA28</f>
        <v>0</v>
      </c>
      <c r="L28" s="464" t="str">
        <f>IF($E28,K28,"")</f>
        <v/>
      </c>
      <c r="M28" s="85">
        <v>131.58000000000001</v>
      </c>
      <c r="N28" s="69" t="s">
        <v>264</v>
      </c>
      <c r="O28" s="52">
        <f>G28*0.017462*M28</f>
        <v>0</v>
      </c>
      <c r="P28" s="64" t="s">
        <v>263</v>
      </c>
      <c r="Q28" s="89"/>
      <c r="R28" s="89"/>
      <c r="S28" s="89"/>
      <c r="T28" s="89"/>
      <c r="U28" s="52"/>
      <c r="V28" s="52"/>
      <c r="W28" s="52"/>
      <c r="X28" s="52"/>
      <c r="Y28" s="65">
        <f>(O28+S28)/2</f>
        <v>0</v>
      </c>
      <c r="Z28" s="52"/>
      <c r="AA28" s="65">
        <f>Y28-Z28</f>
        <v>0</v>
      </c>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c r="OH28" s="28"/>
      <c r="OI28" s="28"/>
      <c r="OJ28" s="28"/>
      <c r="OK28" s="28"/>
      <c r="OL28" s="28"/>
      <c r="OM28" s="28"/>
      <c r="ON28" s="28"/>
      <c r="OO28" s="28"/>
      <c r="OP28" s="28"/>
      <c r="OQ28" s="28"/>
      <c r="OR28" s="28"/>
      <c r="OS28" s="28"/>
      <c r="OT28" s="28"/>
      <c r="OU28" s="28"/>
      <c r="OV28" s="28"/>
      <c r="OW28" s="28"/>
      <c r="OX28" s="28"/>
      <c r="OY28" s="28"/>
      <c r="OZ28" s="28"/>
      <c r="PA28" s="28"/>
      <c r="PB28" s="28"/>
      <c r="PC28" s="28"/>
      <c r="PD28" s="28"/>
      <c r="PE28" s="28"/>
      <c r="PF28" s="28"/>
      <c r="PG28" s="28"/>
      <c r="PH28" s="28"/>
      <c r="PI28" s="28"/>
      <c r="PJ28" s="28"/>
      <c r="PK28" s="28"/>
      <c r="PL28" s="28"/>
      <c r="PM28" s="28"/>
      <c r="PN28" s="28"/>
      <c r="PO28" s="28"/>
      <c r="PP28" s="28"/>
      <c r="PQ28" s="28"/>
      <c r="PR28" s="28"/>
      <c r="PS28" s="28"/>
      <c r="PT28" s="28"/>
      <c r="PU28" s="28"/>
      <c r="PV28" s="28"/>
      <c r="PW28" s="28"/>
      <c r="PX28" s="28"/>
      <c r="PY28" s="28"/>
      <c r="PZ28" s="28"/>
      <c r="QA28" s="28"/>
      <c r="QB28" s="28"/>
      <c r="QC28" s="28"/>
      <c r="QD28" s="28"/>
      <c r="QE28" s="28"/>
      <c r="QF28" s="28"/>
      <c r="QG28" s="28"/>
      <c r="QH28" s="28"/>
      <c r="QI28" s="28"/>
      <c r="QJ28" s="28"/>
      <c r="QK28" s="28"/>
      <c r="QL28" s="28"/>
      <c r="QM28" s="28"/>
      <c r="QN28" s="28"/>
      <c r="QO28" s="28"/>
      <c r="QP28" s="28"/>
      <c r="QQ28" s="28"/>
      <c r="QR28" s="28"/>
      <c r="QS28" s="28"/>
      <c r="QT28" s="28"/>
      <c r="QU28" s="28"/>
      <c r="QV28" s="28"/>
      <c r="QW28" s="28"/>
      <c r="QX28" s="28"/>
      <c r="QY28" s="28"/>
      <c r="QZ28" s="28"/>
      <c r="RA28" s="28"/>
      <c r="RB28" s="28"/>
      <c r="RC28" s="28"/>
      <c r="RD28" s="28"/>
      <c r="RE28" s="28"/>
      <c r="RF28" s="28"/>
      <c r="RG28" s="28"/>
      <c r="RH28" s="28"/>
      <c r="RI28" s="28"/>
      <c r="RJ28" s="28"/>
      <c r="RK28" s="28"/>
      <c r="RL28" s="28"/>
      <c r="RM28" s="28"/>
      <c r="RN28" s="28"/>
      <c r="RO28" s="28"/>
      <c r="RP28" s="28"/>
      <c r="RQ28" s="28"/>
      <c r="RR28" s="28"/>
      <c r="RS28" s="28"/>
      <c r="RT28" s="28"/>
      <c r="RU28" s="28"/>
      <c r="RV28" s="28"/>
      <c r="RW28" s="28"/>
      <c r="RX28" s="28"/>
      <c r="RY28" s="28"/>
      <c r="RZ28" s="28"/>
      <c r="SA28" s="28"/>
      <c r="SB28" s="28"/>
      <c r="SC28" s="28"/>
      <c r="SD28" s="28"/>
      <c r="SE28" s="28"/>
      <c r="SF28" s="28"/>
      <c r="SG28" s="28"/>
      <c r="SH28" s="28"/>
      <c r="SI28" s="28"/>
      <c r="SJ28" s="28"/>
      <c r="SK28" s="28"/>
      <c r="SL28" s="28"/>
      <c r="SM28" s="28"/>
      <c r="SN28" s="28"/>
      <c r="SO28" s="28"/>
      <c r="SP28" s="28"/>
      <c r="SQ28" s="28"/>
      <c r="SR28" s="28"/>
      <c r="SS28" s="28"/>
      <c r="ST28" s="28"/>
      <c r="SU28" s="28"/>
      <c r="SV28" s="28"/>
      <c r="SW28" s="28"/>
      <c r="SX28" s="28"/>
      <c r="SY28" s="28"/>
      <c r="SZ28" s="28"/>
      <c r="TA28" s="28"/>
      <c r="TB28" s="28"/>
      <c r="TC28" s="28"/>
      <c r="TD28" s="28"/>
      <c r="TE28" s="28"/>
      <c r="TF28" s="28"/>
      <c r="TG28" s="28"/>
      <c r="TH28" s="28"/>
      <c r="TI28" s="28"/>
      <c r="TJ28" s="28"/>
      <c r="TK28" s="28"/>
      <c r="TL28" s="28"/>
      <c r="TM28" s="28"/>
      <c r="TN28" s="28"/>
      <c r="TO28" s="28"/>
      <c r="TP28" s="28"/>
      <c r="TQ28" s="28"/>
      <c r="TR28" s="28"/>
      <c r="TS28" s="28"/>
      <c r="TT28" s="28"/>
      <c r="TU28" s="28"/>
      <c r="TV28" s="28"/>
      <c r="TW28" s="28"/>
      <c r="TX28" s="28"/>
      <c r="TY28" s="28"/>
      <c r="TZ28" s="28"/>
      <c r="UA28" s="28"/>
      <c r="UB28" s="28"/>
      <c r="UC28" s="28"/>
      <c r="UD28" s="28"/>
      <c r="UE28" s="28"/>
      <c r="UF28" s="28"/>
      <c r="UG28" s="28"/>
      <c r="UH28" s="28"/>
      <c r="UI28" s="28"/>
      <c r="UJ28" s="28"/>
      <c r="UK28" s="28"/>
      <c r="UL28" s="28"/>
      <c r="UM28" s="28"/>
      <c r="UN28" s="28"/>
      <c r="UO28" s="28"/>
      <c r="UP28" s="28"/>
      <c r="UQ28" s="28"/>
      <c r="UR28" s="28"/>
      <c r="US28" s="28"/>
      <c r="UT28" s="28"/>
      <c r="UU28" s="28"/>
      <c r="UV28" s="28"/>
      <c r="UW28" s="28"/>
      <c r="UX28" s="28"/>
      <c r="UY28" s="28"/>
      <c r="UZ28" s="28"/>
      <c r="VA28" s="28"/>
      <c r="VB28" s="28"/>
      <c r="VC28" s="28"/>
      <c r="VD28" s="28"/>
      <c r="VE28" s="28"/>
      <c r="VF28" s="28"/>
      <c r="VG28" s="28"/>
      <c r="VH28" s="28"/>
      <c r="VI28" s="28"/>
      <c r="VJ28" s="28"/>
      <c r="VK28" s="28"/>
      <c r="VL28" s="28"/>
      <c r="VM28" s="28"/>
      <c r="VN28" s="28"/>
      <c r="VO28" s="28"/>
      <c r="VP28" s="28"/>
      <c r="VQ28" s="28"/>
      <c r="VR28" s="28"/>
      <c r="VS28" s="28"/>
      <c r="VT28" s="28"/>
      <c r="VU28" s="28"/>
      <c r="VV28" s="28"/>
      <c r="VW28" s="28"/>
      <c r="VX28" s="28"/>
      <c r="VY28" s="28"/>
      <c r="VZ28" s="28"/>
      <c r="WA28" s="28"/>
      <c r="WB28" s="28"/>
      <c r="WC28" s="28"/>
      <c r="WD28" s="28"/>
      <c r="WE28" s="28"/>
      <c r="WF28" s="28"/>
      <c r="WG28" s="28"/>
      <c r="WH28" s="28"/>
      <c r="WI28" s="28"/>
      <c r="WJ28" s="28"/>
      <c r="WK28" s="28"/>
      <c r="WL28" s="28"/>
      <c r="WM28" s="28"/>
      <c r="WN28" s="28"/>
      <c r="WO28" s="28"/>
      <c r="WP28" s="28"/>
      <c r="WQ28" s="28"/>
      <c r="WR28" s="28"/>
      <c r="WS28" s="28"/>
      <c r="WT28" s="28"/>
      <c r="WU28" s="28"/>
      <c r="WV28" s="28"/>
      <c r="WW28" s="28"/>
      <c r="WX28" s="28"/>
      <c r="WY28" s="28"/>
      <c r="WZ28" s="28"/>
      <c r="XA28" s="28"/>
      <c r="XB28" s="28"/>
      <c r="XC28" s="28"/>
      <c r="XD28" s="28"/>
      <c r="XE28" s="28"/>
      <c r="XF28" s="28"/>
      <c r="XG28" s="28"/>
      <c r="XH28" s="28"/>
      <c r="XI28" s="28"/>
      <c r="XJ28" s="28"/>
      <c r="XK28" s="28"/>
      <c r="XL28" s="28"/>
      <c r="XM28" s="28"/>
      <c r="XN28" s="28"/>
      <c r="XO28" s="28"/>
      <c r="XP28" s="28"/>
      <c r="XQ28" s="28"/>
      <c r="XR28" s="28"/>
      <c r="XS28" s="28"/>
      <c r="XT28" s="28"/>
      <c r="XU28" s="28"/>
      <c r="XV28" s="28"/>
      <c r="XW28" s="28"/>
      <c r="XX28" s="28"/>
      <c r="XY28" s="28"/>
      <c r="XZ28" s="28"/>
      <c r="YA28" s="28"/>
      <c r="YB28" s="28"/>
      <c r="YC28" s="28"/>
      <c r="YD28" s="28"/>
      <c r="YE28" s="28"/>
      <c r="YF28" s="28"/>
      <c r="YG28" s="28"/>
      <c r="YH28" s="28"/>
      <c r="YI28" s="28"/>
      <c r="YJ28" s="28"/>
      <c r="YK28" s="28"/>
      <c r="YL28" s="28"/>
      <c r="YM28" s="28"/>
      <c r="YN28" s="28"/>
      <c r="YO28" s="28"/>
      <c r="YP28" s="28"/>
      <c r="YQ28" s="28"/>
      <c r="YR28" s="28"/>
      <c r="YS28" s="28"/>
      <c r="YT28" s="28"/>
      <c r="YU28" s="28"/>
      <c r="YV28" s="28"/>
      <c r="YW28" s="28"/>
      <c r="YX28" s="28"/>
      <c r="YY28" s="28"/>
      <c r="YZ28" s="28"/>
      <c r="ZA28" s="28"/>
      <c r="ZB28" s="28"/>
      <c r="ZC28" s="28"/>
      <c r="ZD28" s="28"/>
      <c r="ZE28" s="28"/>
      <c r="ZF28" s="28"/>
      <c r="ZG28" s="28"/>
      <c r="ZH28" s="28"/>
      <c r="ZI28" s="28"/>
      <c r="ZJ28" s="28"/>
      <c r="ZK28" s="28"/>
      <c r="ZL28" s="28"/>
      <c r="ZM28" s="28"/>
      <c r="ZN28" s="28"/>
      <c r="ZO28" s="28"/>
      <c r="ZP28" s="28"/>
      <c r="ZQ28" s="28"/>
      <c r="ZR28" s="28"/>
      <c r="ZS28" s="28"/>
      <c r="ZT28" s="28"/>
      <c r="ZU28" s="28"/>
      <c r="ZV28" s="28"/>
      <c r="ZW28" s="28"/>
      <c r="ZX28" s="28"/>
      <c r="ZY28" s="28"/>
      <c r="ZZ28" s="28"/>
      <c r="AAA28" s="28"/>
      <c r="AAB28" s="28"/>
      <c r="AAC28" s="28"/>
      <c r="AAD28" s="28"/>
      <c r="AAE28" s="28"/>
      <c r="AAF28" s="28"/>
      <c r="AAG28" s="28"/>
      <c r="AAH28" s="28"/>
      <c r="AAI28" s="28"/>
      <c r="AAJ28" s="28"/>
      <c r="AAK28" s="28"/>
      <c r="AAL28" s="28"/>
      <c r="AAM28" s="28"/>
      <c r="AAN28" s="28"/>
      <c r="AAO28" s="28"/>
      <c r="AAP28" s="28"/>
      <c r="AAQ28" s="28"/>
      <c r="AAR28" s="28"/>
      <c r="AAS28" s="28"/>
      <c r="AAT28" s="28"/>
      <c r="AAU28" s="28"/>
      <c r="AAV28" s="28"/>
      <c r="AAW28" s="28"/>
      <c r="AAX28" s="28"/>
      <c r="AAY28" s="28"/>
      <c r="AAZ28" s="28"/>
      <c r="ABA28" s="28"/>
      <c r="ABB28" s="28"/>
      <c r="ABC28" s="28"/>
      <c r="ABD28" s="28"/>
      <c r="ABE28" s="28"/>
      <c r="ABF28" s="28"/>
      <c r="ABG28" s="28"/>
      <c r="ABH28" s="28"/>
      <c r="ABI28" s="28"/>
      <c r="ABJ28" s="28"/>
      <c r="ABK28" s="28"/>
      <c r="ABL28" s="28"/>
      <c r="ABM28" s="28"/>
      <c r="ABN28" s="28"/>
      <c r="ABO28" s="28"/>
      <c r="ABP28" s="28"/>
      <c r="ABQ28" s="28"/>
      <c r="ABR28" s="28"/>
      <c r="ABS28" s="28"/>
      <c r="ABT28" s="28"/>
      <c r="ABU28" s="28"/>
      <c r="ABV28" s="28"/>
      <c r="ABW28" s="28"/>
      <c r="ABX28" s="28"/>
      <c r="ABY28" s="28"/>
      <c r="ABZ28" s="28"/>
      <c r="ACA28" s="28"/>
      <c r="ACB28" s="28"/>
      <c r="ACC28" s="28"/>
      <c r="ACD28" s="28"/>
      <c r="ACE28" s="28"/>
      <c r="ACF28" s="28"/>
      <c r="ACG28" s="28"/>
      <c r="ACH28" s="28"/>
      <c r="ACI28" s="28"/>
      <c r="ACJ28" s="28"/>
      <c r="ACK28" s="28"/>
      <c r="ACL28" s="28"/>
      <c r="ACM28" s="28"/>
      <c r="ACN28" s="28"/>
      <c r="ACO28" s="28"/>
      <c r="ACP28" s="28"/>
      <c r="ACQ28" s="28"/>
      <c r="ACR28" s="28"/>
      <c r="ACS28" s="28"/>
      <c r="ACT28" s="28"/>
      <c r="ACU28" s="28"/>
      <c r="ACV28" s="28"/>
      <c r="ACW28" s="28"/>
      <c r="ACX28" s="28"/>
      <c r="ACY28" s="28"/>
      <c r="ACZ28" s="28"/>
      <c r="ADA28" s="28"/>
      <c r="ADB28" s="28"/>
      <c r="ADC28" s="28"/>
      <c r="ADD28" s="28"/>
      <c r="ADE28" s="28"/>
      <c r="ADF28" s="28"/>
      <c r="ADG28" s="28"/>
      <c r="ADH28" s="28"/>
      <c r="ADI28" s="28"/>
      <c r="ADJ28" s="28"/>
      <c r="ADK28" s="28"/>
      <c r="ADL28" s="28"/>
      <c r="ADM28" s="28"/>
      <c r="ADN28" s="28"/>
      <c r="ADO28" s="28"/>
      <c r="ADP28" s="28"/>
      <c r="ADQ28" s="28"/>
      <c r="ADR28" s="28"/>
      <c r="ADS28" s="28"/>
      <c r="ADT28" s="28"/>
      <c r="ADU28" s="28"/>
      <c r="ADV28" s="28"/>
      <c r="ADW28" s="28"/>
      <c r="ADX28" s="28"/>
      <c r="ADY28" s="28"/>
      <c r="ADZ28" s="28"/>
      <c r="AEA28" s="28"/>
      <c r="AEB28" s="28"/>
      <c r="AEC28" s="28"/>
      <c r="AED28" s="28"/>
      <c r="AEE28" s="28"/>
      <c r="AEF28" s="28"/>
      <c r="AEG28" s="28"/>
      <c r="AEH28" s="28"/>
      <c r="AEI28" s="28"/>
      <c r="AEJ28" s="28"/>
      <c r="AEK28" s="28"/>
      <c r="AEL28" s="28"/>
      <c r="AEM28" s="28"/>
      <c r="AEN28" s="28"/>
      <c r="AEO28" s="28"/>
      <c r="AEP28" s="28"/>
      <c r="AEQ28" s="28"/>
      <c r="AER28" s="28"/>
      <c r="AES28" s="28"/>
      <c r="AET28" s="28"/>
      <c r="AEU28" s="28"/>
      <c r="AEV28" s="28"/>
      <c r="AEW28" s="28"/>
      <c r="AEX28" s="28"/>
      <c r="AEY28" s="28"/>
      <c r="AEZ28" s="28"/>
      <c r="AFA28" s="28"/>
      <c r="AFB28" s="28"/>
      <c r="AFC28" s="28"/>
      <c r="AFD28" s="28"/>
      <c r="AFE28" s="28"/>
      <c r="AFF28" s="28"/>
      <c r="AFG28" s="28"/>
      <c r="AFH28" s="28"/>
      <c r="AFI28" s="28"/>
      <c r="AFJ28" s="28"/>
      <c r="AFK28" s="28"/>
      <c r="AFL28" s="28"/>
      <c r="AFM28" s="28"/>
      <c r="AFN28" s="28"/>
      <c r="AFO28" s="28"/>
      <c r="AFP28" s="28"/>
    </row>
    <row r="29" spans="1:848" s="28" customFormat="1" ht="28.05" customHeight="1">
      <c r="A29" s="450"/>
      <c r="B29" s="35"/>
      <c r="C29" s="474" t="s">
        <v>314</v>
      </c>
      <c r="D29" s="350"/>
      <c r="E29" s="452" t="b">
        <v>0</v>
      </c>
      <c r="F29" s="453">
        <f>('MAIN SHEET'!$H$28)*I29/100</f>
        <v>0</v>
      </c>
      <c r="G29" s="453">
        <f>('MAIN SHEET'!$I$28)*I29/100</f>
        <v>0</v>
      </c>
      <c r="H29" s="35" t="s">
        <v>453</v>
      </c>
      <c r="I29" s="454">
        <v>100</v>
      </c>
      <c r="J29" s="455" t="s">
        <v>334</v>
      </c>
      <c r="K29" s="456">
        <f>$AA29</f>
        <v>0</v>
      </c>
      <c r="L29" s="422" t="str">
        <f>IF($E29,K29,"")</f>
        <v/>
      </c>
      <c r="M29" s="200">
        <v>6.69</v>
      </c>
      <c r="N29" s="65" t="s">
        <v>166</v>
      </c>
      <c r="O29" s="65">
        <f>G29*M29</f>
        <v>0</v>
      </c>
      <c r="P29" s="66" t="s">
        <v>315</v>
      </c>
      <c r="Q29" s="65"/>
      <c r="R29" s="107"/>
      <c r="S29" s="65"/>
      <c r="T29" s="111"/>
      <c r="U29" s="65"/>
      <c r="V29" s="65"/>
      <c r="W29" s="65"/>
      <c r="X29" s="65"/>
      <c r="Y29" s="65">
        <f>(O29+S29)/2</f>
        <v>0</v>
      </c>
      <c r="Z29" s="65"/>
      <c r="AA29" s="65">
        <f>Y29-Z29</f>
        <v>0</v>
      </c>
    </row>
    <row r="30" spans="1:848" s="6" customFormat="1" ht="28.05" customHeight="1">
      <c r="A30" s="457"/>
      <c r="B30" s="44"/>
      <c r="C30" s="472" t="s">
        <v>430</v>
      </c>
      <c r="D30" s="349"/>
      <c r="E30" s="473" t="b">
        <v>0</v>
      </c>
      <c r="F30" s="460">
        <f>('MAIN SHEET'!$H$28)*I30/100</f>
        <v>0</v>
      </c>
      <c r="G30" s="461">
        <f>('MAIN SHEET'!$I$28)*I30/100</f>
        <v>0</v>
      </c>
      <c r="H30" s="44" t="s">
        <v>453</v>
      </c>
      <c r="I30" s="454">
        <v>100</v>
      </c>
      <c r="J30" s="468" t="s">
        <v>334</v>
      </c>
      <c r="K30" s="463">
        <f>$AA30</f>
        <v>0</v>
      </c>
      <c r="L30" s="464" t="str">
        <f>IF($E30,K30,"")</f>
        <v/>
      </c>
      <c r="M30" s="85">
        <v>4.95</v>
      </c>
      <c r="N30" s="52" t="s">
        <v>212</v>
      </c>
      <c r="O30" s="65">
        <f>G30*M30</f>
        <v>0</v>
      </c>
      <c r="P30" s="62" t="s">
        <v>431</v>
      </c>
      <c r="Q30" s="52"/>
      <c r="R30" s="55"/>
      <c r="S30" s="52"/>
      <c r="T30" s="149"/>
      <c r="U30" s="52"/>
      <c r="V30" s="52"/>
      <c r="W30" s="52"/>
      <c r="X30" s="52"/>
      <c r="Y30" s="65">
        <f>AVERAGE(O30,S30,W30)</f>
        <v>0</v>
      </c>
      <c r="Z30" s="52"/>
      <c r="AA30" s="65">
        <f>Y30-Z30</f>
        <v>0</v>
      </c>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c r="OH30" s="28"/>
      <c r="OI30" s="28"/>
      <c r="OJ30" s="28"/>
      <c r="OK30" s="28"/>
      <c r="OL30" s="28"/>
      <c r="OM30" s="28"/>
      <c r="ON30" s="28"/>
      <c r="OO30" s="28"/>
      <c r="OP30" s="28"/>
      <c r="OQ30" s="28"/>
      <c r="OR30" s="28"/>
      <c r="OS30" s="28"/>
      <c r="OT30" s="28"/>
      <c r="OU30" s="28"/>
      <c r="OV30" s="28"/>
      <c r="OW30" s="28"/>
      <c r="OX30" s="28"/>
      <c r="OY30" s="28"/>
      <c r="OZ30" s="28"/>
      <c r="PA30" s="28"/>
      <c r="PB30" s="28"/>
      <c r="PC30" s="28"/>
      <c r="PD30" s="28"/>
      <c r="PE30" s="28"/>
      <c r="PF30" s="28"/>
      <c r="PG30" s="28"/>
      <c r="PH30" s="28"/>
      <c r="PI30" s="28"/>
      <c r="PJ30" s="28"/>
      <c r="PK30" s="28"/>
      <c r="PL30" s="28"/>
      <c r="PM30" s="28"/>
      <c r="PN30" s="28"/>
      <c r="PO30" s="28"/>
      <c r="PP30" s="28"/>
      <c r="PQ30" s="28"/>
      <c r="PR30" s="28"/>
      <c r="PS30" s="28"/>
      <c r="PT30" s="28"/>
      <c r="PU30" s="28"/>
      <c r="PV30" s="28"/>
      <c r="PW30" s="28"/>
      <c r="PX30" s="28"/>
      <c r="PY30" s="28"/>
      <c r="PZ30" s="28"/>
      <c r="QA30" s="28"/>
      <c r="QB30" s="28"/>
      <c r="QC30" s="28"/>
      <c r="QD30" s="28"/>
      <c r="QE30" s="28"/>
      <c r="QF30" s="28"/>
      <c r="QG30" s="28"/>
      <c r="QH30" s="28"/>
      <c r="QI30" s="28"/>
      <c r="QJ30" s="28"/>
      <c r="QK30" s="28"/>
      <c r="QL30" s="28"/>
      <c r="QM30" s="28"/>
      <c r="QN30" s="28"/>
      <c r="QO30" s="28"/>
      <c r="QP30" s="28"/>
      <c r="QQ30" s="28"/>
      <c r="QR30" s="28"/>
      <c r="QS30" s="28"/>
      <c r="QT30" s="28"/>
      <c r="QU30" s="28"/>
      <c r="QV30" s="28"/>
      <c r="QW30" s="28"/>
      <c r="QX30" s="28"/>
      <c r="QY30" s="28"/>
      <c r="QZ30" s="28"/>
      <c r="RA30" s="28"/>
      <c r="RB30" s="28"/>
      <c r="RC30" s="28"/>
      <c r="RD30" s="28"/>
      <c r="RE30" s="28"/>
      <c r="RF30" s="28"/>
      <c r="RG30" s="28"/>
      <c r="RH30" s="28"/>
      <c r="RI30" s="28"/>
      <c r="RJ30" s="28"/>
      <c r="RK30" s="28"/>
      <c r="RL30" s="28"/>
      <c r="RM30" s="28"/>
      <c r="RN30" s="28"/>
      <c r="RO30" s="28"/>
      <c r="RP30" s="28"/>
      <c r="RQ30" s="28"/>
      <c r="RR30" s="28"/>
      <c r="RS30" s="28"/>
      <c r="RT30" s="28"/>
      <c r="RU30" s="28"/>
      <c r="RV30" s="28"/>
      <c r="RW30" s="28"/>
      <c r="RX30" s="28"/>
      <c r="RY30" s="28"/>
      <c r="RZ30" s="28"/>
      <c r="SA30" s="28"/>
      <c r="SB30" s="28"/>
      <c r="SC30" s="28"/>
      <c r="SD30" s="28"/>
      <c r="SE30" s="28"/>
      <c r="SF30" s="28"/>
      <c r="SG30" s="28"/>
      <c r="SH30" s="28"/>
      <c r="SI30" s="28"/>
      <c r="SJ30" s="28"/>
      <c r="SK30" s="28"/>
      <c r="SL30" s="28"/>
      <c r="SM30" s="28"/>
      <c r="SN30" s="28"/>
      <c r="SO30" s="28"/>
      <c r="SP30" s="28"/>
      <c r="SQ30" s="28"/>
      <c r="SR30" s="28"/>
      <c r="SS30" s="28"/>
      <c r="ST30" s="28"/>
      <c r="SU30" s="28"/>
      <c r="SV30" s="28"/>
      <c r="SW30" s="28"/>
      <c r="SX30" s="28"/>
      <c r="SY30" s="28"/>
      <c r="SZ30" s="28"/>
      <c r="TA30" s="28"/>
      <c r="TB30" s="28"/>
      <c r="TC30" s="28"/>
      <c r="TD30" s="28"/>
      <c r="TE30" s="28"/>
      <c r="TF30" s="28"/>
      <c r="TG30" s="28"/>
      <c r="TH30" s="28"/>
      <c r="TI30" s="28"/>
      <c r="TJ30" s="28"/>
      <c r="TK30" s="28"/>
      <c r="TL30" s="28"/>
      <c r="TM30" s="28"/>
      <c r="TN30" s="28"/>
      <c r="TO30" s="28"/>
      <c r="TP30" s="28"/>
      <c r="TQ30" s="28"/>
      <c r="TR30" s="28"/>
      <c r="TS30" s="28"/>
      <c r="TT30" s="28"/>
      <c r="TU30" s="28"/>
      <c r="TV30" s="28"/>
      <c r="TW30" s="28"/>
      <c r="TX30" s="28"/>
      <c r="TY30" s="28"/>
      <c r="TZ30" s="28"/>
      <c r="UA30" s="28"/>
      <c r="UB30" s="28"/>
      <c r="UC30" s="28"/>
      <c r="UD30" s="28"/>
      <c r="UE30" s="28"/>
      <c r="UF30" s="28"/>
      <c r="UG30" s="28"/>
      <c r="UH30" s="28"/>
      <c r="UI30" s="28"/>
      <c r="UJ30" s="28"/>
      <c r="UK30" s="28"/>
      <c r="UL30" s="28"/>
      <c r="UM30" s="28"/>
      <c r="UN30" s="28"/>
      <c r="UO30" s="28"/>
      <c r="UP30" s="28"/>
      <c r="UQ30" s="28"/>
      <c r="UR30" s="28"/>
      <c r="US30" s="28"/>
      <c r="UT30" s="28"/>
      <c r="UU30" s="28"/>
      <c r="UV30" s="28"/>
      <c r="UW30" s="28"/>
      <c r="UX30" s="28"/>
      <c r="UY30" s="28"/>
      <c r="UZ30" s="28"/>
      <c r="VA30" s="28"/>
      <c r="VB30" s="28"/>
      <c r="VC30" s="28"/>
      <c r="VD30" s="28"/>
      <c r="VE30" s="28"/>
      <c r="VF30" s="28"/>
      <c r="VG30" s="28"/>
      <c r="VH30" s="28"/>
      <c r="VI30" s="28"/>
      <c r="VJ30" s="28"/>
      <c r="VK30" s="28"/>
      <c r="VL30" s="28"/>
      <c r="VM30" s="28"/>
      <c r="VN30" s="28"/>
      <c r="VO30" s="28"/>
      <c r="VP30" s="28"/>
      <c r="VQ30" s="28"/>
      <c r="VR30" s="28"/>
      <c r="VS30" s="28"/>
      <c r="VT30" s="28"/>
      <c r="VU30" s="28"/>
      <c r="VV30" s="28"/>
      <c r="VW30" s="28"/>
      <c r="VX30" s="28"/>
      <c r="VY30" s="28"/>
      <c r="VZ30" s="28"/>
      <c r="WA30" s="28"/>
      <c r="WB30" s="28"/>
      <c r="WC30" s="28"/>
      <c r="WD30" s="28"/>
      <c r="WE30" s="28"/>
      <c r="WF30" s="28"/>
      <c r="WG30" s="28"/>
      <c r="WH30" s="28"/>
      <c r="WI30" s="28"/>
      <c r="WJ30" s="28"/>
      <c r="WK30" s="28"/>
      <c r="WL30" s="28"/>
      <c r="WM30" s="28"/>
      <c r="WN30" s="28"/>
      <c r="WO30" s="28"/>
      <c r="WP30" s="28"/>
      <c r="WQ30" s="28"/>
      <c r="WR30" s="28"/>
      <c r="WS30" s="28"/>
      <c r="WT30" s="28"/>
      <c r="WU30" s="28"/>
      <c r="WV30" s="28"/>
      <c r="WW30" s="28"/>
      <c r="WX30" s="28"/>
      <c r="WY30" s="28"/>
      <c r="WZ30" s="28"/>
      <c r="XA30" s="28"/>
      <c r="XB30" s="28"/>
      <c r="XC30" s="28"/>
      <c r="XD30" s="28"/>
      <c r="XE30" s="28"/>
      <c r="XF30" s="28"/>
      <c r="XG30" s="28"/>
      <c r="XH30" s="28"/>
      <c r="XI30" s="28"/>
      <c r="XJ30" s="28"/>
      <c r="XK30" s="28"/>
      <c r="XL30" s="28"/>
      <c r="XM30" s="28"/>
      <c r="XN30" s="28"/>
      <c r="XO30" s="28"/>
      <c r="XP30" s="28"/>
      <c r="XQ30" s="28"/>
      <c r="XR30" s="28"/>
      <c r="XS30" s="28"/>
      <c r="XT30" s="28"/>
      <c r="XU30" s="28"/>
      <c r="XV30" s="28"/>
      <c r="XW30" s="28"/>
      <c r="XX30" s="28"/>
      <c r="XY30" s="28"/>
      <c r="XZ30" s="28"/>
      <c r="YA30" s="28"/>
      <c r="YB30" s="28"/>
      <c r="YC30" s="28"/>
      <c r="YD30" s="28"/>
      <c r="YE30" s="28"/>
      <c r="YF30" s="28"/>
      <c r="YG30" s="28"/>
      <c r="YH30" s="28"/>
      <c r="YI30" s="28"/>
      <c r="YJ30" s="28"/>
      <c r="YK30" s="28"/>
      <c r="YL30" s="28"/>
      <c r="YM30" s="28"/>
      <c r="YN30" s="28"/>
      <c r="YO30" s="28"/>
      <c r="YP30" s="28"/>
      <c r="YQ30" s="28"/>
      <c r="YR30" s="28"/>
      <c r="YS30" s="28"/>
      <c r="YT30" s="28"/>
      <c r="YU30" s="28"/>
      <c r="YV30" s="28"/>
      <c r="YW30" s="28"/>
      <c r="YX30" s="28"/>
      <c r="YY30" s="28"/>
      <c r="YZ30" s="28"/>
      <c r="ZA30" s="28"/>
      <c r="ZB30" s="28"/>
      <c r="ZC30" s="28"/>
      <c r="ZD30" s="28"/>
      <c r="ZE30" s="28"/>
      <c r="ZF30" s="28"/>
      <c r="ZG30" s="28"/>
      <c r="ZH30" s="28"/>
      <c r="ZI30" s="28"/>
      <c r="ZJ30" s="28"/>
      <c r="ZK30" s="28"/>
      <c r="ZL30" s="28"/>
      <c r="ZM30" s="28"/>
      <c r="ZN30" s="28"/>
      <c r="ZO30" s="28"/>
      <c r="ZP30" s="28"/>
      <c r="ZQ30" s="28"/>
      <c r="ZR30" s="28"/>
      <c r="ZS30" s="28"/>
      <c r="ZT30" s="28"/>
      <c r="ZU30" s="28"/>
      <c r="ZV30" s="28"/>
      <c r="ZW30" s="28"/>
      <c r="ZX30" s="28"/>
      <c r="ZY30" s="28"/>
      <c r="ZZ30" s="28"/>
      <c r="AAA30" s="28"/>
      <c r="AAB30" s="28"/>
      <c r="AAC30" s="28"/>
      <c r="AAD30" s="28"/>
      <c r="AAE30" s="28"/>
      <c r="AAF30" s="28"/>
      <c r="AAG30" s="28"/>
      <c r="AAH30" s="28"/>
      <c r="AAI30" s="28"/>
      <c r="AAJ30" s="28"/>
      <c r="AAK30" s="28"/>
      <c r="AAL30" s="28"/>
      <c r="AAM30" s="28"/>
      <c r="AAN30" s="28"/>
      <c r="AAO30" s="28"/>
      <c r="AAP30" s="28"/>
      <c r="AAQ30" s="28"/>
      <c r="AAR30" s="28"/>
      <c r="AAS30" s="28"/>
      <c r="AAT30" s="28"/>
      <c r="AAU30" s="28"/>
      <c r="AAV30" s="28"/>
      <c r="AAW30" s="28"/>
      <c r="AAX30" s="28"/>
      <c r="AAY30" s="28"/>
      <c r="AAZ30" s="28"/>
      <c r="ABA30" s="28"/>
      <c r="ABB30" s="28"/>
      <c r="ABC30" s="28"/>
      <c r="ABD30" s="28"/>
      <c r="ABE30" s="28"/>
      <c r="ABF30" s="28"/>
      <c r="ABG30" s="28"/>
      <c r="ABH30" s="28"/>
      <c r="ABI30" s="28"/>
      <c r="ABJ30" s="28"/>
      <c r="ABK30" s="28"/>
      <c r="ABL30" s="28"/>
      <c r="ABM30" s="28"/>
      <c r="ABN30" s="28"/>
      <c r="ABO30" s="28"/>
      <c r="ABP30" s="28"/>
      <c r="ABQ30" s="28"/>
      <c r="ABR30" s="28"/>
      <c r="ABS30" s="28"/>
      <c r="ABT30" s="28"/>
      <c r="ABU30" s="28"/>
      <c r="ABV30" s="28"/>
      <c r="ABW30" s="28"/>
      <c r="ABX30" s="28"/>
      <c r="ABY30" s="28"/>
      <c r="ABZ30" s="28"/>
      <c r="ACA30" s="28"/>
      <c r="ACB30" s="28"/>
      <c r="ACC30" s="28"/>
      <c r="ACD30" s="28"/>
      <c r="ACE30" s="28"/>
      <c r="ACF30" s="28"/>
      <c r="ACG30" s="28"/>
      <c r="ACH30" s="28"/>
      <c r="ACI30" s="28"/>
      <c r="ACJ30" s="28"/>
      <c r="ACK30" s="28"/>
      <c r="ACL30" s="28"/>
      <c r="ACM30" s="28"/>
      <c r="ACN30" s="28"/>
      <c r="ACO30" s="28"/>
      <c r="ACP30" s="28"/>
      <c r="ACQ30" s="28"/>
      <c r="ACR30" s="28"/>
      <c r="ACS30" s="28"/>
      <c r="ACT30" s="28"/>
      <c r="ACU30" s="28"/>
      <c r="ACV30" s="28"/>
      <c r="ACW30" s="28"/>
      <c r="ACX30" s="28"/>
      <c r="ACY30" s="28"/>
      <c r="ACZ30" s="28"/>
      <c r="ADA30" s="28"/>
      <c r="ADB30" s="28"/>
      <c r="ADC30" s="28"/>
      <c r="ADD30" s="28"/>
      <c r="ADE30" s="28"/>
      <c r="ADF30" s="28"/>
      <c r="ADG30" s="28"/>
      <c r="ADH30" s="28"/>
      <c r="ADI30" s="28"/>
      <c r="ADJ30" s="28"/>
      <c r="ADK30" s="28"/>
      <c r="ADL30" s="28"/>
      <c r="ADM30" s="28"/>
      <c r="ADN30" s="28"/>
      <c r="ADO30" s="28"/>
      <c r="ADP30" s="28"/>
      <c r="ADQ30" s="28"/>
      <c r="ADR30" s="28"/>
      <c r="ADS30" s="28"/>
      <c r="ADT30" s="28"/>
      <c r="ADU30" s="28"/>
      <c r="ADV30" s="28"/>
      <c r="ADW30" s="28"/>
      <c r="ADX30" s="28"/>
      <c r="ADY30" s="28"/>
      <c r="ADZ30" s="28"/>
      <c r="AEA30" s="28"/>
      <c r="AEB30" s="28"/>
      <c r="AEC30" s="28"/>
      <c r="AED30" s="28"/>
      <c r="AEE30" s="28"/>
      <c r="AEF30" s="28"/>
      <c r="AEG30" s="28"/>
      <c r="AEH30" s="28"/>
      <c r="AEI30" s="28"/>
      <c r="AEJ30" s="28"/>
      <c r="AEK30" s="28"/>
      <c r="AEL30" s="28"/>
      <c r="AEM30" s="28"/>
      <c r="AEN30" s="28"/>
      <c r="AEO30" s="28"/>
      <c r="AEP30" s="28"/>
      <c r="AEQ30" s="28"/>
      <c r="AER30" s="28"/>
      <c r="AES30" s="28"/>
      <c r="AET30" s="28"/>
      <c r="AEU30" s="28"/>
      <c r="AEV30" s="28"/>
      <c r="AEW30" s="28"/>
      <c r="AEX30" s="28"/>
      <c r="AEY30" s="28"/>
      <c r="AEZ30" s="28"/>
      <c r="AFA30" s="28"/>
      <c r="AFB30" s="28"/>
      <c r="AFC30" s="28"/>
      <c r="AFD30" s="28"/>
      <c r="AFE30" s="28"/>
      <c r="AFF30" s="28"/>
      <c r="AFG30" s="28"/>
      <c r="AFH30" s="28"/>
      <c r="AFI30" s="28"/>
      <c r="AFJ30" s="28"/>
      <c r="AFK30" s="28"/>
      <c r="AFL30" s="28"/>
      <c r="AFM30" s="28"/>
      <c r="AFN30" s="28"/>
      <c r="AFO30" s="28"/>
      <c r="AFP30" s="28"/>
    </row>
    <row r="31" spans="1:848" s="6" customFormat="1" ht="28.05" customHeight="1">
      <c r="A31" s="450"/>
      <c r="B31" s="35"/>
      <c r="C31" s="474"/>
      <c r="D31" s="35"/>
      <c r="E31" s="477"/>
      <c r="F31" s="477"/>
      <c r="G31" s="453"/>
      <c r="H31" s="35"/>
      <c r="I31" s="478"/>
      <c r="J31" s="455"/>
      <c r="K31" s="456"/>
      <c r="L31" s="422"/>
      <c r="M31" s="85"/>
      <c r="N31" s="52"/>
      <c r="O31" s="52"/>
      <c r="P31" s="62"/>
      <c r="Q31" s="52"/>
      <c r="R31" s="55"/>
      <c r="S31" s="52"/>
      <c r="T31" s="149"/>
      <c r="U31" s="52"/>
      <c r="V31" s="52"/>
      <c r="W31" s="52"/>
      <c r="X31" s="52"/>
      <c r="Y31" s="52"/>
      <c r="Z31" s="52"/>
      <c r="AA31" s="52"/>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28"/>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c r="MI31" s="28"/>
      <c r="MJ31" s="28"/>
      <c r="MK31" s="28"/>
      <c r="ML31" s="28"/>
      <c r="MM31" s="28"/>
      <c r="MN31" s="28"/>
      <c r="MO31" s="28"/>
      <c r="MP31" s="28"/>
      <c r="MQ31" s="28"/>
      <c r="MR31" s="28"/>
      <c r="MS31" s="28"/>
      <c r="MT31" s="28"/>
      <c r="MU31" s="28"/>
      <c r="MV31" s="28"/>
      <c r="MW31" s="28"/>
      <c r="MX31" s="28"/>
      <c r="MY31" s="28"/>
      <c r="MZ31" s="28"/>
      <c r="NA31" s="28"/>
      <c r="NB31" s="28"/>
      <c r="NC31" s="28"/>
      <c r="ND31" s="28"/>
      <c r="NE31" s="28"/>
      <c r="NF31" s="28"/>
      <c r="NG31" s="28"/>
      <c r="NH31" s="28"/>
      <c r="NI31" s="28"/>
      <c r="NJ31" s="28"/>
      <c r="NK31" s="28"/>
      <c r="NL31" s="28"/>
      <c r="NM31" s="28"/>
      <c r="NN31" s="28"/>
      <c r="NO31" s="28"/>
      <c r="NP31" s="28"/>
      <c r="NQ31" s="28"/>
      <c r="NR31" s="28"/>
      <c r="NS31" s="28"/>
      <c r="NT31" s="28"/>
      <c r="NU31" s="28"/>
      <c r="NV31" s="28"/>
      <c r="NW31" s="28"/>
      <c r="NX31" s="28"/>
      <c r="NY31" s="28"/>
      <c r="NZ31" s="28"/>
      <c r="OA31" s="28"/>
      <c r="OB31" s="28"/>
      <c r="OC31" s="28"/>
      <c r="OD31" s="28"/>
      <c r="OE31" s="28"/>
      <c r="OF31" s="28"/>
      <c r="OG31" s="28"/>
      <c r="OH31" s="28"/>
      <c r="OI31" s="28"/>
      <c r="OJ31" s="28"/>
      <c r="OK31" s="28"/>
      <c r="OL31" s="28"/>
      <c r="OM31" s="28"/>
      <c r="ON31" s="28"/>
      <c r="OO31" s="28"/>
      <c r="OP31" s="28"/>
      <c r="OQ31" s="28"/>
      <c r="OR31" s="28"/>
      <c r="OS31" s="28"/>
      <c r="OT31" s="28"/>
      <c r="OU31" s="28"/>
      <c r="OV31" s="28"/>
      <c r="OW31" s="28"/>
      <c r="OX31" s="28"/>
      <c r="OY31" s="28"/>
      <c r="OZ31" s="28"/>
      <c r="PA31" s="28"/>
      <c r="PB31" s="28"/>
      <c r="PC31" s="28"/>
      <c r="PD31" s="28"/>
      <c r="PE31" s="28"/>
      <c r="PF31" s="28"/>
      <c r="PG31" s="28"/>
      <c r="PH31" s="28"/>
      <c r="PI31" s="28"/>
      <c r="PJ31" s="28"/>
      <c r="PK31" s="28"/>
      <c r="PL31" s="28"/>
      <c r="PM31" s="28"/>
      <c r="PN31" s="28"/>
      <c r="PO31" s="28"/>
      <c r="PP31" s="28"/>
      <c r="PQ31" s="28"/>
      <c r="PR31" s="28"/>
      <c r="PS31" s="28"/>
      <c r="PT31" s="28"/>
      <c r="PU31" s="28"/>
      <c r="PV31" s="28"/>
      <c r="PW31" s="28"/>
      <c r="PX31" s="28"/>
      <c r="PY31" s="28"/>
      <c r="PZ31" s="28"/>
      <c r="QA31" s="28"/>
      <c r="QB31" s="28"/>
      <c r="QC31" s="28"/>
      <c r="QD31" s="28"/>
      <c r="QE31" s="28"/>
      <c r="QF31" s="28"/>
      <c r="QG31" s="28"/>
      <c r="QH31" s="28"/>
      <c r="QI31" s="28"/>
      <c r="QJ31" s="28"/>
      <c r="QK31" s="28"/>
      <c r="QL31" s="28"/>
      <c r="QM31" s="28"/>
      <c r="QN31" s="28"/>
      <c r="QO31" s="28"/>
      <c r="QP31" s="28"/>
      <c r="QQ31" s="28"/>
      <c r="QR31" s="28"/>
      <c r="QS31" s="28"/>
      <c r="QT31" s="28"/>
      <c r="QU31" s="28"/>
      <c r="QV31" s="28"/>
      <c r="QW31" s="28"/>
      <c r="QX31" s="28"/>
      <c r="QY31" s="28"/>
      <c r="QZ31" s="28"/>
      <c r="RA31" s="28"/>
      <c r="RB31" s="28"/>
      <c r="RC31" s="28"/>
      <c r="RD31" s="28"/>
      <c r="RE31" s="28"/>
      <c r="RF31" s="28"/>
      <c r="RG31" s="28"/>
      <c r="RH31" s="28"/>
      <c r="RI31" s="28"/>
      <c r="RJ31" s="28"/>
      <c r="RK31" s="28"/>
      <c r="RL31" s="28"/>
      <c r="RM31" s="28"/>
      <c r="RN31" s="28"/>
      <c r="RO31" s="28"/>
      <c r="RP31" s="28"/>
      <c r="RQ31" s="28"/>
      <c r="RR31" s="28"/>
      <c r="RS31" s="28"/>
      <c r="RT31" s="28"/>
      <c r="RU31" s="28"/>
      <c r="RV31" s="28"/>
      <c r="RW31" s="28"/>
      <c r="RX31" s="28"/>
      <c r="RY31" s="28"/>
      <c r="RZ31" s="28"/>
      <c r="SA31" s="28"/>
      <c r="SB31" s="28"/>
      <c r="SC31" s="28"/>
      <c r="SD31" s="28"/>
      <c r="SE31" s="28"/>
      <c r="SF31" s="28"/>
      <c r="SG31" s="28"/>
      <c r="SH31" s="28"/>
      <c r="SI31" s="28"/>
      <c r="SJ31" s="28"/>
      <c r="SK31" s="28"/>
      <c r="SL31" s="28"/>
      <c r="SM31" s="28"/>
      <c r="SN31" s="28"/>
      <c r="SO31" s="28"/>
      <c r="SP31" s="28"/>
      <c r="SQ31" s="28"/>
      <c r="SR31" s="28"/>
      <c r="SS31" s="28"/>
      <c r="ST31" s="28"/>
      <c r="SU31" s="28"/>
      <c r="SV31" s="28"/>
      <c r="SW31" s="28"/>
      <c r="SX31" s="28"/>
      <c r="SY31" s="28"/>
      <c r="SZ31" s="28"/>
      <c r="TA31" s="28"/>
      <c r="TB31" s="28"/>
      <c r="TC31" s="28"/>
      <c r="TD31" s="28"/>
      <c r="TE31" s="28"/>
      <c r="TF31" s="28"/>
      <c r="TG31" s="28"/>
      <c r="TH31" s="28"/>
      <c r="TI31" s="28"/>
      <c r="TJ31" s="28"/>
      <c r="TK31" s="28"/>
      <c r="TL31" s="28"/>
      <c r="TM31" s="28"/>
      <c r="TN31" s="28"/>
      <c r="TO31" s="28"/>
      <c r="TP31" s="28"/>
      <c r="TQ31" s="28"/>
      <c r="TR31" s="28"/>
      <c r="TS31" s="28"/>
      <c r="TT31" s="28"/>
      <c r="TU31" s="28"/>
      <c r="TV31" s="28"/>
      <c r="TW31" s="28"/>
      <c r="TX31" s="28"/>
      <c r="TY31" s="28"/>
      <c r="TZ31" s="28"/>
      <c r="UA31" s="28"/>
      <c r="UB31" s="28"/>
      <c r="UC31" s="28"/>
      <c r="UD31" s="28"/>
      <c r="UE31" s="28"/>
      <c r="UF31" s="28"/>
      <c r="UG31" s="28"/>
      <c r="UH31" s="28"/>
      <c r="UI31" s="28"/>
      <c r="UJ31" s="28"/>
      <c r="UK31" s="28"/>
      <c r="UL31" s="28"/>
      <c r="UM31" s="28"/>
      <c r="UN31" s="28"/>
      <c r="UO31" s="28"/>
      <c r="UP31" s="28"/>
      <c r="UQ31" s="28"/>
      <c r="UR31" s="28"/>
      <c r="US31" s="28"/>
      <c r="UT31" s="28"/>
      <c r="UU31" s="28"/>
      <c r="UV31" s="28"/>
      <c r="UW31" s="28"/>
      <c r="UX31" s="28"/>
      <c r="UY31" s="28"/>
      <c r="UZ31" s="28"/>
      <c r="VA31" s="28"/>
      <c r="VB31" s="28"/>
      <c r="VC31" s="28"/>
      <c r="VD31" s="28"/>
      <c r="VE31" s="28"/>
      <c r="VF31" s="28"/>
      <c r="VG31" s="28"/>
      <c r="VH31" s="28"/>
      <c r="VI31" s="28"/>
      <c r="VJ31" s="28"/>
      <c r="VK31" s="28"/>
      <c r="VL31" s="28"/>
      <c r="VM31" s="28"/>
      <c r="VN31" s="28"/>
      <c r="VO31" s="28"/>
      <c r="VP31" s="28"/>
      <c r="VQ31" s="28"/>
      <c r="VR31" s="28"/>
      <c r="VS31" s="28"/>
      <c r="VT31" s="28"/>
      <c r="VU31" s="28"/>
      <c r="VV31" s="28"/>
      <c r="VW31" s="28"/>
      <c r="VX31" s="28"/>
      <c r="VY31" s="28"/>
      <c r="VZ31" s="28"/>
      <c r="WA31" s="28"/>
      <c r="WB31" s="28"/>
      <c r="WC31" s="28"/>
      <c r="WD31" s="28"/>
      <c r="WE31" s="28"/>
      <c r="WF31" s="28"/>
      <c r="WG31" s="28"/>
      <c r="WH31" s="28"/>
      <c r="WI31" s="28"/>
      <c r="WJ31" s="28"/>
      <c r="WK31" s="28"/>
      <c r="WL31" s="28"/>
      <c r="WM31" s="28"/>
      <c r="WN31" s="28"/>
      <c r="WO31" s="28"/>
      <c r="WP31" s="28"/>
      <c r="WQ31" s="28"/>
      <c r="WR31" s="28"/>
      <c r="WS31" s="28"/>
      <c r="WT31" s="28"/>
      <c r="WU31" s="28"/>
      <c r="WV31" s="28"/>
      <c r="WW31" s="28"/>
      <c r="WX31" s="28"/>
      <c r="WY31" s="28"/>
      <c r="WZ31" s="28"/>
      <c r="XA31" s="28"/>
      <c r="XB31" s="28"/>
      <c r="XC31" s="28"/>
      <c r="XD31" s="28"/>
      <c r="XE31" s="28"/>
      <c r="XF31" s="28"/>
      <c r="XG31" s="28"/>
      <c r="XH31" s="28"/>
      <c r="XI31" s="28"/>
      <c r="XJ31" s="28"/>
      <c r="XK31" s="28"/>
      <c r="XL31" s="28"/>
      <c r="XM31" s="28"/>
      <c r="XN31" s="28"/>
      <c r="XO31" s="28"/>
      <c r="XP31" s="28"/>
      <c r="XQ31" s="28"/>
      <c r="XR31" s="28"/>
      <c r="XS31" s="28"/>
      <c r="XT31" s="28"/>
      <c r="XU31" s="28"/>
      <c r="XV31" s="28"/>
      <c r="XW31" s="28"/>
      <c r="XX31" s="28"/>
      <c r="XY31" s="28"/>
      <c r="XZ31" s="28"/>
      <c r="YA31" s="28"/>
      <c r="YB31" s="28"/>
      <c r="YC31" s="28"/>
      <c r="YD31" s="28"/>
      <c r="YE31" s="28"/>
      <c r="YF31" s="28"/>
      <c r="YG31" s="28"/>
      <c r="YH31" s="28"/>
      <c r="YI31" s="28"/>
      <c r="YJ31" s="28"/>
      <c r="YK31" s="28"/>
      <c r="YL31" s="28"/>
      <c r="YM31" s="28"/>
      <c r="YN31" s="28"/>
      <c r="YO31" s="28"/>
      <c r="YP31" s="28"/>
      <c r="YQ31" s="28"/>
      <c r="YR31" s="28"/>
      <c r="YS31" s="28"/>
      <c r="YT31" s="28"/>
      <c r="YU31" s="28"/>
      <c r="YV31" s="28"/>
      <c r="YW31" s="28"/>
      <c r="YX31" s="28"/>
      <c r="YY31" s="28"/>
      <c r="YZ31" s="28"/>
      <c r="ZA31" s="28"/>
      <c r="ZB31" s="28"/>
      <c r="ZC31" s="28"/>
      <c r="ZD31" s="28"/>
      <c r="ZE31" s="28"/>
      <c r="ZF31" s="28"/>
      <c r="ZG31" s="28"/>
      <c r="ZH31" s="28"/>
      <c r="ZI31" s="28"/>
      <c r="ZJ31" s="28"/>
      <c r="ZK31" s="28"/>
      <c r="ZL31" s="28"/>
      <c r="ZM31" s="28"/>
      <c r="ZN31" s="28"/>
      <c r="ZO31" s="28"/>
      <c r="ZP31" s="28"/>
      <c r="ZQ31" s="28"/>
      <c r="ZR31" s="28"/>
      <c r="ZS31" s="28"/>
      <c r="ZT31" s="28"/>
      <c r="ZU31" s="28"/>
      <c r="ZV31" s="28"/>
      <c r="ZW31" s="28"/>
      <c r="ZX31" s="28"/>
      <c r="ZY31" s="28"/>
      <c r="ZZ31" s="28"/>
      <c r="AAA31" s="28"/>
      <c r="AAB31" s="28"/>
      <c r="AAC31" s="28"/>
      <c r="AAD31" s="28"/>
      <c r="AAE31" s="28"/>
      <c r="AAF31" s="28"/>
      <c r="AAG31" s="28"/>
      <c r="AAH31" s="28"/>
      <c r="AAI31" s="28"/>
      <c r="AAJ31" s="28"/>
      <c r="AAK31" s="28"/>
      <c r="AAL31" s="28"/>
      <c r="AAM31" s="28"/>
      <c r="AAN31" s="28"/>
      <c r="AAO31" s="28"/>
      <c r="AAP31" s="28"/>
      <c r="AAQ31" s="28"/>
      <c r="AAR31" s="28"/>
      <c r="AAS31" s="28"/>
      <c r="AAT31" s="28"/>
      <c r="AAU31" s="28"/>
      <c r="AAV31" s="28"/>
      <c r="AAW31" s="28"/>
      <c r="AAX31" s="28"/>
      <c r="AAY31" s="28"/>
      <c r="AAZ31" s="28"/>
      <c r="ABA31" s="28"/>
      <c r="ABB31" s="28"/>
      <c r="ABC31" s="28"/>
      <c r="ABD31" s="28"/>
      <c r="ABE31" s="28"/>
      <c r="ABF31" s="28"/>
      <c r="ABG31" s="28"/>
      <c r="ABH31" s="28"/>
      <c r="ABI31" s="28"/>
      <c r="ABJ31" s="28"/>
      <c r="ABK31" s="28"/>
      <c r="ABL31" s="28"/>
      <c r="ABM31" s="28"/>
      <c r="ABN31" s="28"/>
      <c r="ABO31" s="28"/>
      <c r="ABP31" s="28"/>
      <c r="ABQ31" s="28"/>
      <c r="ABR31" s="28"/>
      <c r="ABS31" s="28"/>
      <c r="ABT31" s="28"/>
      <c r="ABU31" s="28"/>
      <c r="ABV31" s="28"/>
      <c r="ABW31" s="28"/>
      <c r="ABX31" s="28"/>
      <c r="ABY31" s="28"/>
      <c r="ABZ31" s="28"/>
      <c r="ACA31" s="28"/>
      <c r="ACB31" s="28"/>
      <c r="ACC31" s="28"/>
      <c r="ACD31" s="28"/>
      <c r="ACE31" s="28"/>
      <c r="ACF31" s="28"/>
      <c r="ACG31" s="28"/>
      <c r="ACH31" s="28"/>
      <c r="ACI31" s="28"/>
      <c r="ACJ31" s="28"/>
      <c r="ACK31" s="28"/>
      <c r="ACL31" s="28"/>
      <c r="ACM31" s="28"/>
      <c r="ACN31" s="28"/>
      <c r="ACO31" s="28"/>
      <c r="ACP31" s="28"/>
      <c r="ACQ31" s="28"/>
      <c r="ACR31" s="28"/>
      <c r="ACS31" s="28"/>
      <c r="ACT31" s="28"/>
      <c r="ACU31" s="28"/>
      <c r="ACV31" s="28"/>
      <c r="ACW31" s="28"/>
      <c r="ACX31" s="28"/>
      <c r="ACY31" s="28"/>
      <c r="ACZ31" s="28"/>
      <c r="ADA31" s="28"/>
      <c r="ADB31" s="28"/>
      <c r="ADC31" s="28"/>
      <c r="ADD31" s="28"/>
      <c r="ADE31" s="28"/>
      <c r="ADF31" s="28"/>
      <c r="ADG31" s="28"/>
      <c r="ADH31" s="28"/>
      <c r="ADI31" s="28"/>
      <c r="ADJ31" s="28"/>
      <c r="ADK31" s="28"/>
      <c r="ADL31" s="28"/>
      <c r="ADM31" s="28"/>
      <c r="ADN31" s="28"/>
      <c r="ADO31" s="28"/>
      <c r="ADP31" s="28"/>
      <c r="ADQ31" s="28"/>
      <c r="ADR31" s="28"/>
      <c r="ADS31" s="28"/>
      <c r="ADT31" s="28"/>
      <c r="ADU31" s="28"/>
      <c r="ADV31" s="28"/>
      <c r="ADW31" s="28"/>
      <c r="ADX31" s="28"/>
      <c r="ADY31" s="28"/>
      <c r="ADZ31" s="28"/>
      <c r="AEA31" s="28"/>
      <c r="AEB31" s="28"/>
      <c r="AEC31" s="28"/>
      <c r="AED31" s="28"/>
      <c r="AEE31" s="28"/>
      <c r="AEF31" s="28"/>
      <c r="AEG31" s="28"/>
      <c r="AEH31" s="28"/>
      <c r="AEI31" s="28"/>
      <c r="AEJ31" s="28"/>
      <c r="AEK31" s="28"/>
      <c r="AEL31" s="28"/>
      <c r="AEM31" s="28"/>
      <c r="AEN31" s="28"/>
      <c r="AEO31" s="28"/>
      <c r="AEP31" s="28"/>
      <c r="AEQ31" s="28"/>
      <c r="AER31" s="28"/>
      <c r="AES31" s="28"/>
      <c r="AET31" s="28"/>
      <c r="AEU31" s="28"/>
      <c r="AEV31" s="28"/>
      <c r="AEW31" s="28"/>
      <c r="AEX31" s="28"/>
      <c r="AEY31" s="28"/>
      <c r="AEZ31" s="28"/>
      <c r="AFA31" s="28"/>
      <c r="AFB31" s="28"/>
      <c r="AFC31" s="28"/>
      <c r="AFD31" s="28"/>
      <c r="AFE31" s="28"/>
      <c r="AFF31" s="28"/>
      <c r="AFG31" s="28"/>
      <c r="AFH31" s="28"/>
      <c r="AFI31" s="28"/>
      <c r="AFJ31" s="28"/>
      <c r="AFK31" s="28"/>
      <c r="AFL31" s="28"/>
      <c r="AFM31" s="28"/>
      <c r="AFN31" s="28"/>
      <c r="AFO31" s="28"/>
      <c r="AFP31" s="28"/>
    </row>
    <row r="32" spans="1:848" ht="28.05" customHeight="1">
      <c r="A32" s="446"/>
      <c r="B32" s="447" t="s">
        <v>126</v>
      </c>
      <c r="C32" s="40"/>
      <c r="D32" s="479" t="s">
        <v>71</v>
      </c>
      <c r="E32" s="479" t="s">
        <v>71</v>
      </c>
      <c r="F32" s="348"/>
      <c r="G32" s="155">
        <f>F32</f>
        <v>0</v>
      </c>
      <c r="H32" s="40"/>
      <c r="I32" s="40"/>
      <c r="J32" s="40"/>
      <c r="K32" s="471"/>
      <c r="L32" s="449"/>
      <c r="M32" s="85"/>
      <c r="N32" s="52"/>
      <c r="O32" s="52"/>
      <c r="P32" s="55"/>
      <c r="Q32" s="52"/>
      <c r="R32" s="52"/>
      <c r="S32" s="52"/>
      <c r="T32" s="52"/>
      <c r="U32" s="52"/>
      <c r="V32" s="52"/>
      <c r="W32" s="52"/>
      <c r="X32" s="52"/>
      <c r="Y32" s="52"/>
      <c r="Z32" s="52"/>
      <c r="AA32" s="52"/>
    </row>
    <row r="33" spans="1:848" ht="28.05" customHeight="1">
      <c r="A33" s="437"/>
      <c r="B33" s="354"/>
      <c r="C33" s="480" t="s">
        <v>477</v>
      </c>
      <c r="D33" s="350"/>
      <c r="E33" s="481" t="b">
        <v>0</v>
      </c>
      <c r="F33" s="453">
        <f>('MAIN SHEET'!$H$28)*I33/100</f>
        <v>0</v>
      </c>
      <c r="G33" s="453">
        <f>('MAIN SHEET'!$I$28)*I33/100</f>
        <v>0</v>
      </c>
      <c r="H33" s="35" t="s">
        <v>453</v>
      </c>
      <c r="I33" s="454">
        <v>100</v>
      </c>
      <c r="J33" s="467" t="s">
        <v>334</v>
      </c>
      <c r="K33" s="456">
        <f t="shared" ref="K33:K43" si="4">$AA33</f>
        <v>0</v>
      </c>
      <c r="L33" s="422" t="str">
        <f t="shared" ref="L33:L43" si="5">IF($E33,K33,"")</f>
        <v/>
      </c>
      <c r="M33" s="430">
        <v>1.2</v>
      </c>
      <c r="N33" s="54" t="s">
        <v>142</v>
      </c>
      <c r="O33" s="46">
        <f>(G32/5.68*M33)*G33</f>
        <v>0</v>
      </c>
      <c r="P33" s="60" t="s">
        <v>153</v>
      </c>
      <c r="Q33" s="46">
        <v>0.46400000000000002</v>
      </c>
      <c r="R33" s="46" t="s">
        <v>142</v>
      </c>
      <c r="S33" s="46">
        <f>(G32/5.68*Q33)*G33</f>
        <v>0</v>
      </c>
      <c r="T33" s="63" t="s">
        <v>154</v>
      </c>
      <c r="U33" s="46"/>
      <c r="V33" s="46"/>
      <c r="W33" s="46"/>
      <c r="X33" s="46"/>
      <c r="Y33" s="65">
        <f>(O33+S33)/2</f>
        <v>0</v>
      </c>
      <c r="Z33" s="46"/>
      <c r="AA33" s="65">
        <f>Y33-Z33</f>
        <v>0</v>
      </c>
    </row>
    <row r="34" spans="1:848" ht="28.05" customHeight="1">
      <c r="A34" s="457"/>
      <c r="B34" s="44"/>
      <c r="C34" s="472" t="s">
        <v>51</v>
      </c>
      <c r="D34" s="349"/>
      <c r="E34" s="473" t="b">
        <v>0</v>
      </c>
      <c r="F34" s="460">
        <f>('MAIN SHEET'!$H$28)*I34/100</f>
        <v>0</v>
      </c>
      <c r="G34" s="461">
        <f>('MAIN SHEET'!$I$28)*I34/100</f>
        <v>0</v>
      </c>
      <c r="H34" s="44" t="s">
        <v>453</v>
      </c>
      <c r="I34" s="454">
        <v>100</v>
      </c>
      <c r="J34" s="462" t="s">
        <v>334</v>
      </c>
      <c r="K34" s="463">
        <f t="shared" si="4"/>
        <v>0</v>
      </c>
      <c r="L34" s="464" t="str">
        <f t="shared" si="5"/>
        <v/>
      </c>
      <c r="M34" s="85">
        <v>1.335</v>
      </c>
      <c r="N34" s="55" t="s">
        <v>142</v>
      </c>
      <c r="O34" s="80">
        <f>(G32/5.68*M34)*G34</f>
        <v>0</v>
      </c>
      <c r="P34" s="60" t="s">
        <v>155</v>
      </c>
      <c r="Q34" s="52"/>
      <c r="R34" s="52"/>
      <c r="S34" s="52"/>
      <c r="T34" s="52"/>
      <c r="U34" s="52"/>
      <c r="V34" s="52"/>
      <c r="W34" s="52"/>
      <c r="X34" s="52"/>
      <c r="Y34" s="52">
        <f t="shared" ref="Y34:Y39" si="6">O34+S34+W34</f>
        <v>0</v>
      </c>
      <c r="Z34" s="52"/>
      <c r="AA34" s="52">
        <f t="shared" ref="AA34:AA39" si="7">Y34-Z34</f>
        <v>0</v>
      </c>
    </row>
    <row r="35" spans="1:848" ht="28.05" customHeight="1">
      <c r="A35" s="437"/>
      <c r="B35" s="354"/>
      <c r="C35" s="480" t="s">
        <v>434</v>
      </c>
      <c r="D35" s="482"/>
      <c r="E35" s="481" t="b">
        <v>0</v>
      </c>
      <c r="F35" s="453">
        <f>('MAIN SHEET'!$H$28)*I35/100</f>
        <v>0</v>
      </c>
      <c r="G35" s="453">
        <f>('MAIN SHEET'!$I$28)*I35/100</f>
        <v>0</v>
      </c>
      <c r="H35" s="35" t="s">
        <v>453</v>
      </c>
      <c r="I35" s="454">
        <v>100</v>
      </c>
      <c r="J35" s="467" t="s">
        <v>334</v>
      </c>
      <c r="K35" s="456">
        <f t="shared" si="4"/>
        <v>0</v>
      </c>
      <c r="L35" s="422" t="str">
        <f t="shared" si="5"/>
        <v/>
      </c>
      <c r="M35" s="85">
        <v>4.032</v>
      </c>
      <c r="N35" s="55" t="s">
        <v>142</v>
      </c>
      <c r="O35" s="80">
        <f>($G$32/5.68*M35)*G35</f>
        <v>0</v>
      </c>
      <c r="P35" s="60" t="s">
        <v>160</v>
      </c>
      <c r="Q35" s="52"/>
      <c r="R35" s="52"/>
      <c r="S35" s="52"/>
      <c r="T35" s="62"/>
      <c r="U35" s="52"/>
      <c r="V35" s="52"/>
      <c r="W35" s="52"/>
      <c r="X35" s="55"/>
      <c r="Y35" s="52">
        <f t="shared" si="6"/>
        <v>0</v>
      </c>
      <c r="Z35" s="52"/>
      <c r="AA35" s="52">
        <f t="shared" si="7"/>
        <v>0</v>
      </c>
    </row>
    <row r="36" spans="1:848" ht="28.05" customHeight="1">
      <c r="A36" s="457"/>
      <c r="B36" s="44"/>
      <c r="C36" s="472" t="s">
        <v>433</v>
      </c>
      <c r="D36" s="349"/>
      <c r="E36" s="473" t="b">
        <v>0</v>
      </c>
      <c r="F36" s="460">
        <f>('MAIN SHEET'!$H$28)*I36/100</f>
        <v>0</v>
      </c>
      <c r="G36" s="461">
        <f>('MAIN SHEET'!$I$28)*I36/100</f>
        <v>0</v>
      </c>
      <c r="H36" s="44" t="s">
        <v>453</v>
      </c>
      <c r="I36" s="454">
        <v>100</v>
      </c>
      <c r="J36" s="468" t="s">
        <v>334</v>
      </c>
      <c r="K36" s="463">
        <f t="shared" si="4"/>
        <v>0</v>
      </c>
      <c r="L36" s="464" t="str">
        <f>IF($E36,K36,"")</f>
        <v/>
      </c>
      <c r="M36" s="85">
        <v>6.6</v>
      </c>
      <c r="N36" s="55" t="s">
        <v>142</v>
      </c>
      <c r="O36" s="80">
        <f>($G$32/5.68*M36)*G36</f>
        <v>0</v>
      </c>
      <c r="P36" s="60" t="s">
        <v>159</v>
      </c>
      <c r="Q36" s="52"/>
      <c r="R36" s="52"/>
      <c r="S36" s="52"/>
      <c r="T36" s="62"/>
      <c r="U36" s="52"/>
      <c r="V36" s="52"/>
      <c r="W36" s="52"/>
      <c r="X36" s="55"/>
      <c r="Y36" s="52">
        <f t="shared" si="6"/>
        <v>0</v>
      </c>
      <c r="Z36" s="52"/>
      <c r="AA36" s="52">
        <f t="shared" si="7"/>
        <v>0</v>
      </c>
    </row>
    <row r="37" spans="1:848" ht="28.05" customHeight="1">
      <c r="A37" s="437"/>
      <c r="B37" s="354"/>
      <c r="C37" s="474" t="s">
        <v>432</v>
      </c>
      <c r="D37" s="482"/>
      <c r="E37" s="481" t="b">
        <v>0</v>
      </c>
      <c r="F37" s="453">
        <f>('MAIN SHEET'!$H$28)*I37/100</f>
        <v>0</v>
      </c>
      <c r="G37" s="453">
        <f>('MAIN SHEET'!$I$28)*I37/100</f>
        <v>0</v>
      </c>
      <c r="H37" s="35" t="s">
        <v>453</v>
      </c>
      <c r="I37" s="454">
        <v>100</v>
      </c>
      <c r="J37" s="467" t="s">
        <v>334</v>
      </c>
      <c r="K37" s="456">
        <f t="shared" si="4"/>
        <v>0</v>
      </c>
      <c r="L37" s="422" t="str">
        <f>IF($E37,K37,"")</f>
        <v/>
      </c>
      <c r="M37" s="85">
        <v>1.609</v>
      </c>
      <c r="N37" s="55" t="s">
        <v>142</v>
      </c>
      <c r="O37" s="80">
        <f>($G$32/5.68*M37)*G37</f>
        <v>0</v>
      </c>
      <c r="P37" s="60" t="s">
        <v>159</v>
      </c>
      <c r="Q37" s="52"/>
      <c r="R37" s="52"/>
      <c r="S37" s="52"/>
      <c r="T37" s="62"/>
      <c r="U37" s="52"/>
      <c r="V37" s="52"/>
      <c r="W37" s="52"/>
      <c r="X37" s="55"/>
      <c r="Y37" s="52">
        <f t="shared" si="6"/>
        <v>0</v>
      </c>
      <c r="Z37" s="52"/>
      <c r="AA37" s="52">
        <f t="shared" si="7"/>
        <v>0</v>
      </c>
    </row>
    <row r="38" spans="1:848" ht="28.05" customHeight="1">
      <c r="A38" s="457"/>
      <c r="B38" s="44"/>
      <c r="C38" s="472" t="s">
        <v>127</v>
      </c>
      <c r="D38" s="349"/>
      <c r="E38" s="473" t="b">
        <v>0</v>
      </c>
      <c r="F38" s="460">
        <f>('MAIN SHEET'!$H$28)*I38/100</f>
        <v>0</v>
      </c>
      <c r="G38" s="461">
        <f>('MAIN SHEET'!$I$28)*I38/100</f>
        <v>0</v>
      </c>
      <c r="H38" s="44" t="s">
        <v>453</v>
      </c>
      <c r="I38" s="454">
        <v>100</v>
      </c>
      <c r="J38" s="462" t="s">
        <v>334</v>
      </c>
      <c r="K38" s="463">
        <f t="shared" si="4"/>
        <v>0</v>
      </c>
      <c r="L38" s="464" t="str">
        <f t="shared" si="5"/>
        <v/>
      </c>
      <c r="M38" s="430">
        <v>0.48699999999999999</v>
      </c>
      <c r="N38" s="54" t="s">
        <v>142</v>
      </c>
      <c r="O38" s="46">
        <f>(G32/5.68*M38)*G38</f>
        <v>0</v>
      </c>
      <c r="P38" s="58" t="s">
        <v>156</v>
      </c>
      <c r="Q38" s="46"/>
      <c r="R38" s="46"/>
      <c r="S38" s="46"/>
      <c r="T38" s="61"/>
      <c r="U38" s="46"/>
      <c r="V38" s="46"/>
      <c r="W38" s="46"/>
      <c r="X38" s="54"/>
      <c r="Y38" s="52">
        <f t="shared" si="6"/>
        <v>0</v>
      </c>
      <c r="Z38" s="52">
        <f>(G32*0.00687*G38*60)*0.86*0.5*3.67</f>
        <v>0</v>
      </c>
      <c r="AA38" s="52">
        <f t="shared" si="7"/>
        <v>0</v>
      </c>
    </row>
    <row r="39" spans="1:848" s="2" customFormat="1" ht="28.05" customHeight="1">
      <c r="A39" s="483"/>
      <c r="B39" s="484"/>
      <c r="C39" s="485" t="s">
        <v>311</v>
      </c>
      <c r="D39" s="486"/>
      <c r="E39" s="487" t="b">
        <v>0</v>
      </c>
      <c r="F39" s="453">
        <f>('MAIN SHEET'!$H$28)*I39/100</f>
        <v>0</v>
      </c>
      <c r="G39" s="453">
        <f>('MAIN SHEET'!$I$28)*I39/100</f>
        <v>0</v>
      </c>
      <c r="H39" s="35" t="s">
        <v>453</v>
      </c>
      <c r="I39" s="454">
        <v>100</v>
      </c>
      <c r="J39" s="467" t="s">
        <v>334</v>
      </c>
      <c r="K39" s="456">
        <f t="shared" si="4"/>
        <v>0</v>
      </c>
      <c r="L39" s="422" t="str">
        <f t="shared" si="5"/>
        <v/>
      </c>
      <c r="M39" s="431">
        <v>-0.126</v>
      </c>
      <c r="N39" s="102" t="s">
        <v>332</v>
      </c>
      <c r="O39" s="47">
        <f>G39*M39*G32</f>
        <v>0</v>
      </c>
      <c r="P39" s="103" t="s">
        <v>161</v>
      </c>
      <c r="Q39" s="47"/>
      <c r="R39" s="47"/>
      <c r="S39" s="47"/>
      <c r="T39" s="47"/>
      <c r="U39" s="47"/>
      <c r="V39" s="47"/>
      <c r="W39" s="47"/>
      <c r="X39" s="47"/>
      <c r="Y39" s="47">
        <f t="shared" si="6"/>
        <v>0</v>
      </c>
      <c r="Z39" s="47"/>
      <c r="AA39" s="104">
        <f t="shared" si="7"/>
        <v>0</v>
      </c>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c r="IW39" s="28"/>
      <c r="IX39" s="28"/>
      <c r="IY39" s="28"/>
      <c r="IZ39" s="28"/>
      <c r="JA39" s="28"/>
      <c r="JB39" s="28"/>
      <c r="JC39" s="28"/>
      <c r="JD39" s="28"/>
      <c r="JE39" s="28"/>
      <c r="JF39" s="28"/>
      <c r="JG39" s="28"/>
      <c r="JH39" s="28"/>
      <c r="JI39" s="28"/>
      <c r="JJ39" s="28"/>
      <c r="JK39" s="28"/>
      <c r="JL39" s="28"/>
      <c r="JM39" s="28"/>
      <c r="JN39" s="28"/>
      <c r="JO39" s="28"/>
      <c r="JP39" s="28"/>
      <c r="JQ39" s="28"/>
      <c r="JR39" s="28"/>
      <c r="JS39" s="28"/>
      <c r="JT39" s="28"/>
      <c r="JU39" s="28"/>
      <c r="JV39" s="28"/>
      <c r="JW39" s="28"/>
      <c r="JX39" s="28"/>
      <c r="JY39" s="28"/>
      <c r="JZ39" s="28"/>
      <c r="KA39" s="28"/>
      <c r="KB39" s="28"/>
      <c r="KC39" s="28"/>
      <c r="KD39" s="28"/>
      <c r="KE39" s="28"/>
      <c r="KF39" s="28"/>
      <c r="KG39" s="28"/>
      <c r="KH39" s="28"/>
      <c r="KI39" s="28"/>
      <c r="KJ39" s="28"/>
      <c r="KK39" s="28"/>
      <c r="KL39" s="28"/>
      <c r="KM39" s="28"/>
      <c r="KN39" s="28"/>
      <c r="KO39" s="28"/>
      <c r="KP39" s="28"/>
      <c r="KQ39" s="28"/>
      <c r="KR39" s="28"/>
      <c r="KS39" s="28"/>
      <c r="KT39" s="28"/>
      <c r="KU39" s="28"/>
      <c r="KV39" s="28"/>
      <c r="KW39" s="28"/>
      <c r="KX39" s="28"/>
      <c r="KY39" s="28"/>
      <c r="KZ39" s="28"/>
      <c r="LA39" s="28"/>
      <c r="LB39" s="28"/>
      <c r="LC39" s="28"/>
      <c r="LD39" s="28"/>
      <c r="LE39" s="28"/>
      <c r="LF39" s="28"/>
      <c r="LG39" s="28"/>
      <c r="LH39" s="28"/>
      <c r="LI39" s="28"/>
      <c r="LJ39" s="28"/>
      <c r="LK39" s="28"/>
      <c r="LL39" s="28"/>
      <c r="LM39" s="28"/>
      <c r="LN39" s="28"/>
      <c r="LO39" s="28"/>
      <c r="LP39" s="28"/>
      <c r="LQ39" s="28"/>
      <c r="LR39" s="28"/>
      <c r="LS39" s="28"/>
      <c r="LT39" s="28"/>
      <c r="LU39" s="28"/>
      <c r="LV39" s="28"/>
      <c r="LW39" s="28"/>
      <c r="LX39" s="28"/>
      <c r="LY39" s="28"/>
      <c r="LZ39" s="28"/>
      <c r="MA39" s="28"/>
      <c r="MB39" s="28"/>
      <c r="MC39" s="28"/>
      <c r="MD39" s="28"/>
      <c r="ME39" s="28"/>
      <c r="MF39" s="28"/>
      <c r="MG39" s="28"/>
      <c r="MH39" s="28"/>
      <c r="MI39" s="28"/>
      <c r="MJ39" s="28"/>
      <c r="MK39" s="28"/>
      <c r="ML39" s="28"/>
      <c r="MM39" s="28"/>
      <c r="MN39" s="28"/>
      <c r="MO39" s="28"/>
      <c r="MP39" s="28"/>
      <c r="MQ39" s="28"/>
      <c r="MR39" s="28"/>
      <c r="MS39" s="28"/>
      <c r="MT39" s="28"/>
      <c r="MU39" s="28"/>
      <c r="MV39" s="28"/>
      <c r="MW39" s="28"/>
      <c r="MX39" s="28"/>
      <c r="MY39" s="28"/>
      <c r="MZ39" s="28"/>
      <c r="NA39" s="28"/>
      <c r="NB39" s="28"/>
      <c r="NC39" s="28"/>
      <c r="ND39" s="28"/>
      <c r="NE39" s="28"/>
      <c r="NF39" s="28"/>
      <c r="NG39" s="28"/>
      <c r="NH39" s="28"/>
      <c r="NI39" s="28"/>
      <c r="NJ39" s="28"/>
      <c r="NK39" s="28"/>
      <c r="NL39" s="28"/>
      <c r="NM39" s="28"/>
      <c r="NN39" s="28"/>
      <c r="NO39" s="28"/>
      <c r="NP39" s="28"/>
      <c r="NQ39" s="28"/>
      <c r="NR39" s="28"/>
      <c r="NS39" s="28"/>
      <c r="NT39" s="28"/>
      <c r="NU39" s="28"/>
      <c r="NV39" s="28"/>
      <c r="NW39" s="28"/>
      <c r="NX39" s="28"/>
      <c r="NY39" s="28"/>
      <c r="NZ39" s="28"/>
      <c r="OA39" s="28"/>
      <c r="OB39" s="28"/>
      <c r="OC39" s="28"/>
      <c r="OD39" s="28"/>
      <c r="OE39" s="28"/>
      <c r="OF39" s="28"/>
      <c r="OG39" s="28"/>
      <c r="OH39" s="28"/>
      <c r="OI39" s="28"/>
      <c r="OJ39" s="28"/>
      <c r="OK39" s="28"/>
      <c r="OL39" s="28"/>
      <c r="OM39" s="28"/>
      <c r="ON39" s="28"/>
      <c r="OO39" s="28"/>
      <c r="OP39" s="28"/>
      <c r="OQ39" s="28"/>
      <c r="OR39" s="28"/>
      <c r="OS39" s="28"/>
      <c r="OT39" s="28"/>
      <c r="OU39" s="28"/>
      <c r="OV39" s="28"/>
      <c r="OW39" s="28"/>
      <c r="OX39" s="28"/>
      <c r="OY39" s="28"/>
      <c r="OZ39" s="28"/>
      <c r="PA39" s="28"/>
      <c r="PB39" s="28"/>
      <c r="PC39" s="28"/>
      <c r="PD39" s="28"/>
      <c r="PE39" s="28"/>
      <c r="PF39" s="28"/>
      <c r="PG39" s="28"/>
      <c r="PH39" s="28"/>
      <c r="PI39" s="28"/>
      <c r="PJ39" s="28"/>
      <c r="PK39" s="28"/>
      <c r="PL39" s="28"/>
      <c r="PM39" s="28"/>
      <c r="PN39" s="28"/>
      <c r="PO39" s="28"/>
      <c r="PP39" s="28"/>
      <c r="PQ39" s="28"/>
      <c r="PR39" s="28"/>
      <c r="PS39" s="28"/>
      <c r="PT39" s="28"/>
      <c r="PU39" s="28"/>
      <c r="PV39" s="28"/>
      <c r="PW39" s="28"/>
      <c r="PX39" s="28"/>
      <c r="PY39" s="28"/>
      <c r="PZ39" s="28"/>
      <c r="QA39" s="28"/>
      <c r="QB39" s="28"/>
      <c r="QC39" s="28"/>
      <c r="QD39" s="28"/>
      <c r="QE39" s="28"/>
      <c r="QF39" s="28"/>
      <c r="QG39" s="28"/>
      <c r="QH39" s="28"/>
      <c r="QI39" s="28"/>
      <c r="QJ39" s="28"/>
      <c r="QK39" s="28"/>
      <c r="QL39" s="28"/>
      <c r="QM39" s="28"/>
      <c r="QN39" s="28"/>
      <c r="QO39" s="28"/>
      <c r="QP39" s="28"/>
      <c r="QQ39" s="28"/>
      <c r="QR39" s="28"/>
      <c r="QS39" s="28"/>
      <c r="QT39" s="28"/>
      <c r="QU39" s="28"/>
      <c r="QV39" s="28"/>
      <c r="QW39" s="28"/>
      <c r="QX39" s="28"/>
      <c r="QY39" s="28"/>
      <c r="QZ39" s="28"/>
      <c r="RA39" s="28"/>
      <c r="RB39" s="28"/>
      <c r="RC39" s="28"/>
      <c r="RD39" s="28"/>
      <c r="RE39" s="28"/>
      <c r="RF39" s="28"/>
      <c r="RG39" s="28"/>
      <c r="RH39" s="28"/>
      <c r="RI39" s="28"/>
      <c r="RJ39" s="28"/>
      <c r="RK39" s="28"/>
      <c r="RL39" s="28"/>
      <c r="RM39" s="28"/>
      <c r="RN39" s="28"/>
      <c r="RO39" s="28"/>
      <c r="RP39" s="28"/>
      <c r="RQ39" s="28"/>
      <c r="RR39" s="28"/>
      <c r="RS39" s="28"/>
      <c r="RT39" s="28"/>
      <c r="RU39" s="28"/>
      <c r="RV39" s="28"/>
      <c r="RW39" s="28"/>
      <c r="RX39" s="28"/>
      <c r="RY39" s="28"/>
      <c r="RZ39" s="28"/>
      <c r="SA39" s="28"/>
      <c r="SB39" s="28"/>
      <c r="SC39" s="28"/>
      <c r="SD39" s="28"/>
      <c r="SE39" s="28"/>
      <c r="SF39" s="28"/>
      <c r="SG39" s="28"/>
      <c r="SH39" s="28"/>
      <c r="SI39" s="28"/>
      <c r="SJ39" s="28"/>
      <c r="SK39" s="28"/>
      <c r="SL39" s="28"/>
      <c r="SM39" s="28"/>
      <c r="SN39" s="28"/>
      <c r="SO39" s="28"/>
      <c r="SP39" s="28"/>
      <c r="SQ39" s="28"/>
      <c r="SR39" s="28"/>
      <c r="SS39" s="28"/>
      <c r="ST39" s="28"/>
      <c r="SU39" s="28"/>
      <c r="SV39" s="28"/>
      <c r="SW39" s="28"/>
      <c r="SX39" s="28"/>
      <c r="SY39" s="28"/>
      <c r="SZ39" s="28"/>
      <c r="TA39" s="28"/>
      <c r="TB39" s="28"/>
      <c r="TC39" s="28"/>
      <c r="TD39" s="28"/>
      <c r="TE39" s="28"/>
      <c r="TF39" s="28"/>
      <c r="TG39" s="28"/>
      <c r="TH39" s="28"/>
      <c r="TI39" s="28"/>
      <c r="TJ39" s="28"/>
      <c r="TK39" s="28"/>
      <c r="TL39" s="28"/>
      <c r="TM39" s="28"/>
      <c r="TN39" s="28"/>
      <c r="TO39" s="28"/>
      <c r="TP39" s="28"/>
      <c r="TQ39" s="28"/>
      <c r="TR39" s="28"/>
      <c r="TS39" s="28"/>
      <c r="TT39" s="28"/>
      <c r="TU39" s="28"/>
      <c r="TV39" s="28"/>
      <c r="TW39" s="28"/>
      <c r="TX39" s="28"/>
      <c r="TY39" s="28"/>
      <c r="TZ39" s="28"/>
      <c r="UA39" s="28"/>
      <c r="UB39" s="28"/>
      <c r="UC39" s="28"/>
      <c r="UD39" s="28"/>
      <c r="UE39" s="28"/>
      <c r="UF39" s="28"/>
      <c r="UG39" s="28"/>
      <c r="UH39" s="28"/>
      <c r="UI39" s="28"/>
      <c r="UJ39" s="28"/>
      <c r="UK39" s="28"/>
      <c r="UL39" s="28"/>
      <c r="UM39" s="28"/>
      <c r="UN39" s="28"/>
      <c r="UO39" s="28"/>
      <c r="UP39" s="28"/>
      <c r="UQ39" s="28"/>
      <c r="UR39" s="28"/>
      <c r="US39" s="28"/>
      <c r="UT39" s="28"/>
      <c r="UU39" s="28"/>
      <c r="UV39" s="28"/>
      <c r="UW39" s="28"/>
      <c r="UX39" s="28"/>
      <c r="UY39" s="28"/>
      <c r="UZ39" s="28"/>
      <c r="VA39" s="28"/>
      <c r="VB39" s="28"/>
      <c r="VC39" s="28"/>
      <c r="VD39" s="28"/>
      <c r="VE39" s="28"/>
      <c r="VF39" s="28"/>
      <c r="VG39" s="28"/>
      <c r="VH39" s="28"/>
      <c r="VI39" s="28"/>
      <c r="VJ39" s="28"/>
      <c r="VK39" s="28"/>
      <c r="VL39" s="28"/>
      <c r="VM39" s="28"/>
      <c r="VN39" s="28"/>
      <c r="VO39" s="28"/>
      <c r="VP39" s="28"/>
      <c r="VQ39" s="28"/>
      <c r="VR39" s="28"/>
      <c r="VS39" s="28"/>
      <c r="VT39" s="28"/>
      <c r="VU39" s="28"/>
      <c r="VV39" s="28"/>
      <c r="VW39" s="28"/>
      <c r="VX39" s="28"/>
      <c r="VY39" s="28"/>
      <c r="VZ39" s="28"/>
      <c r="WA39" s="28"/>
      <c r="WB39" s="28"/>
      <c r="WC39" s="28"/>
      <c r="WD39" s="28"/>
      <c r="WE39" s="28"/>
      <c r="WF39" s="28"/>
      <c r="WG39" s="28"/>
      <c r="WH39" s="28"/>
      <c r="WI39" s="28"/>
      <c r="WJ39" s="28"/>
      <c r="WK39" s="28"/>
      <c r="WL39" s="28"/>
      <c r="WM39" s="28"/>
      <c r="WN39" s="28"/>
      <c r="WO39" s="28"/>
      <c r="WP39" s="28"/>
      <c r="WQ39" s="28"/>
      <c r="WR39" s="28"/>
      <c r="WS39" s="28"/>
      <c r="WT39" s="28"/>
      <c r="WU39" s="28"/>
      <c r="WV39" s="28"/>
      <c r="WW39" s="28"/>
      <c r="WX39" s="28"/>
      <c r="WY39" s="28"/>
      <c r="WZ39" s="28"/>
      <c r="XA39" s="28"/>
      <c r="XB39" s="28"/>
      <c r="XC39" s="28"/>
      <c r="XD39" s="28"/>
      <c r="XE39" s="28"/>
      <c r="XF39" s="28"/>
      <c r="XG39" s="28"/>
      <c r="XH39" s="28"/>
      <c r="XI39" s="28"/>
      <c r="XJ39" s="28"/>
      <c r="XK39" s="28"/>
      <c r="XL39" s="28"/>
      <c r="XM39" s="28"/>
      <c r="XN39" s="28"/>
      <c r="XO39" s="28"/>
      <c r="XP39" s="28"/>
      <c r="XQ39" s="28"/>
      <c r="XR39" s="28"/>
      <c r="XS39" s="28"/>
      <c r="XT39" s="28"/>
      <c r="XU39" s="28"/>
      <c r="XV39" s="28"/>
      <c r="XW39" s="28"/>
      <c r="XX39" s="28"/>
      <c r="XY39" s="28"/>
      <c r="XZ39" s="28"/>
      <c r="YA39" s="28"/>
      <c r="YB39" s="28"/>
      <c r="YC39" s="28"/>
      <c r="YD39" s="28"/>
      <c r="YE39" s="28"/>
      <c r="YF39" s="28"/>
      <c r="YG39" s="28"/>
      <c r="YH39" s="28"/>
      <c r="YI39" s="28"/>
      <c r="YJ39" s="28"/>
      <c r="YK39" s="28"/>
      <c r="YL39" s="28"/>
      <c r="YM39" s="28"/>
      <c r="YN39" s="28"/>
      <c r="YO39" s="28"/>
      <c r="YP39" s="28"/>
      <c r="YQ39" s="28"/>
      <c r="YR39" s="28"/>
      <c r="YS39" s="28"/>
      <c r="YT39" s="28"/>
      <c r="YU39" s="28"/>
      <c r="YV39" s="28"/>
      <c r="YW39" s="28"/>
      <c r="YX39" s="28"/>
      <c r="YY39" s="28"/>
      <c r="YZ39" s="28"/>
      <c r="ZA39" s="28"/>
      <c r="ZB39" s="28"/>
      <c r="ZC39" s="28"/>
      <c r="ZD39" s="28"/>
      <c r="ZE39" s="28"/>
      <c r="ZF39" s="28"/>
      <c r="ZG39" s="28"/>
      <c r="ZH39" s="28"/>
      <c r="ZI39" s="28"/>
      <c r="ZJ39" s="28"/>
      <c r="ZK39" s="28"/>
      <c r="ZL39" s="28"/>
      <c r="ZM39" s="28"/>
      <c r="ZN39" s="28"/>
      <c r="ZO39" s="28"/>
      <c r="ZP39" s="28"/>
      <c r="ZQ39" s="28"/>
      <c r="ZR39" s="28"/>
      <c r="ZS39" s="28"/>
      <c r="ZT39" s="28"/>
      <c r="ZU39" s="28"/>
      <c r="ZV39" s="28"/>
      <c r="ZW39" s="28"/>
      <c r="ZX39" s="28"/>
      <c r="ZY39" s="28"/>
      <c r="ZZ39" s="28"/>
      <c r="AAA39" s="28"/>
      <c r="AAB39" s="28"/>
      <c r="AAC39" s="28"/>
      <c r="AAD39" s="28"/>
      <c r="AAE39" s="28"/>
      <c r="AAF39" s="28"/>
      <c r="AAG39" s="28"/>
      <c r="AAH39" s="28"/>
      <c r="AAI39" s="28"/>
      <c r="AAJ39" s="28"/>
      <c r="AAK39" s="28"/>
      <c r="AAL39" s="28"/>
      <c r="AAM39" s="28"/>
      <c r="AAN39" s="28"/>
      <c r="AAO39" s="28"/>
      <c r="AAP39" s="28"/>
      <c r="AAQ39" s="28"/>
      <c r="AAR39" s="28"/>
      <c r="AAS39" s="28"/>
      <c r="AAT39" s="28"/>
      <c r="AAU39" s="28"/>
      <c r="AAV39" s="28"/>
      <c r="AAW39" s="28"/>
      <c r="AAX39" s="28"/>
      <c r="AAY39" s="28"/>
      <c r="AAZ39" s="28"/>
      <c r="ABA39" s="28"/>
      <c r="ABB39" s="28"/>
      <c r="ABC39" s="28"/>
      <c r="ABD39" s="28"/>
      <c r="ABE39" s="28"/>
      <c r="ABF39" s="28"/>
      <c r="ABG39" s="28"/>
      <c r="ABH39" s="28"/>
      <c r="ABI39" s="28"/>
      <c r="ABJ39" s="28"/>
      <c r="ABK39" s="28"/>
      <c r="ABL39" s="28"/>
      <c r="ABM39" s="28"/>
      <c r="ABN39" s="28"/>
      <c r="ABO39" s="28"/>
      <c r="ABP39" s="28"/>
      <c r="ABQ39" s="28"/>
      <c r="ABR39" s="28"/>
      <c r="ABS39" s="28"/>
      <c r="ABT39" s="28"/>
      <c r="ABU39" s="28"/>
      <c r="ABV39" s="28"/>
      <c r="ABW39" s="28"/>
      <c r="ABX39" s="28"/>
      <c r="ABY39" s="28"/>
      <c r="ABZ39" s="28"/>
      <c r="ACA39" s="28"/>
      <c r="ACB39" s="28"/>
      <c r="ACC39" s="28"/>
      <c r="ACD39" s="28"/>
      <c r="ACE39" s="28"/>
      <c r="ACF39" s="28"/>
      <c r="ACG39" s="28"/>
      <c r="ACH39" s="28"/>
      <c r="ACI39" s="28"/>
      <c r="ACJ39" s="28"/>
      <c r="ACK39" s="28"/>
      <c r="ACL39" s="28"/>
      <c r="ACM39" s="28"/>
      <c r="ACN39" s="28"/>
      <c r="ACO39" s="28"/>
      <c r="ACP39" s="28"/>
      <c r="ACQ39" s="28"/>
      <c r="ACR39" s="28"/>
      <c r="ACS39" s="28"/>
      <c r="ACT39" s="28"/>
      <c r="ACU39" s="28"/>
      <c r="ACV39" s="28"/>
      <c r="ACW39" s="28"/>
      <c r="ACX39" s="28"/>
      <c r="ACY39" s="28"/>
      <c r="ACZ39" s="28"/>
      <c r="ADA39" s="28"/>
      <c r="ADB39" s="28"/>
      <c r="ADC39" s="28"/>
      <c r="ADD39" s="28"/>
      <c r="ADE39" s="28"/>
      <c r="ADF39" s="28"/>
      <c r="ADG39" s="28"/>
      <c r="ADH39" s="28"/>
      <c r="ADI39" s="28"/>
      <c r="ADJ39" s="28"/>
      <c r="ADK39" s="28"/>
      <c r="ADL39" s="28"/>
      <c r="ADM39" s="28"/>
      <c r="ADN39" s="28"/>
      <c r="ADO39" s="28"/>
      <c r="ADP39" s="28"/>
      <c r="ADQ39" s="28"/>
      <c r="ADR39" s="28"/>
      <c r="ADS39" s="28"/>
      <c r="ADT39" s="28"/>
      <c r="ADU39" s="28"/>
      <c r="ADV39" s="28"/>
      <c r="ADW39" s="28"/>
      <c r="ADX39" s="28"/>
      <c r="ADY39" s="28"/>
      <c r="ADZ39" s="28"/>
      <c r="AEA39" s="28"/>
      <c r="AEB39" s="28"/>
      <c r="AEC39" s="28"/>
      <c r="AED39" s="28"/>
      <c r="AEE39" s="28"/>
      <c r="AEF39" s="28"/>
      <c r="AEG39" s="28"/>
      <c r="AEH39" s="28"/>
      <c r="AEI39" s="28"/>
      <c r="AEJ39" s="28"/>
      <c r="AEK39" s="28"/>
      <c r="AEL39" s="28"/>
      <c r="AEM39" s="28"/>
      <c r="AEN39" s="28"/>
      <c r="AEO39" s="28"/>
      <c r="AEP39" s="28"/>
      <c r="AEQ39" s="28"/>
      <c r="AER39" s="28"/>
      <c r="AES39" s="28"/>
      <c r="AET39" s="28"/>
      <c r="AEU39" s="28"/>
      <c r="AEV39" s="28"/>
      <c r="AEW39" s="28"/>
      <c r="AEX39" s="28"/>
      <c r="AEY39" s="28"/>
      <c r="AEZ39" s="28"/>
      <c r="AFA39" s="28"/>
      <c r="AFB39" s="28"/>
      <c r="AFC39" s="28"/>
      <c r="AFD39" s="28"/>
      <c r="AFE39" s="28"/>
      <c r="AFF39" s="28"/>
      <c r="AFG39" s="28"/>
      <c r="AFH39" s="28"/>
      <c r="AFI39" s="28"/>
      <c r="AFJ39" s="28"/>
      <c r="AFK39" s="28"/>
      <c r="AFL39" s="28"/>
      <c r="AFM39" s="28"/>
      <c r="AFN39" s="28"/>
      <c r="AFO39" s="28"/>
      <c r="AFP39" s="28"/>
    </row>
    <row r="40" spans="1:848" s="6" customFormat="1" ht="28.05" customHeight="1">
      <c r="A40" s="457"/>
      <c r="B40" s="44"/>
      <c r="C40" s="472" t="s">
        <v>313</v>
      </c>
      <c r="D40" s="349"/>
      <c r="E40" s="473" t="b">
        <v>0</v>
      </c>
      <c r="F40" s="460">
        <f>('MAIN SHEET'!$H$28)*I40/100</f>
        <v>0</v>
      </c>
      <c r="G40" s="461">
        <f>('MAIN SHEET'!$I$28)*I40/100</f>
        <v>0</v>
      </c>
      <c r="H40" s="44" t="s">
        <v>453</v>
      </c>
      <c r="I40" s="454">
        <v>100</v>
      </c>
      <c r="J40" s="468" t="s">
        <v>334</v>
      </c>
      <c r="K40" s="463">
        <f t="shared" si="4"/>
        <v>0</v>
      </c>
      <c r="L40" s="464" t="str">
        <f t="shared" si="5"/>
        <v/>
      </c>
      <c r="M40" s="85">
        <v>248.3</v>
      </c>
      <c r="N40" s="52" t="s">
        <v>138</v>
      </c>
      <c r="O40" s="52">
        <f>G40*0.0127*M40</f>
        <v>0</v>
      </c>
      <c r="P40" s="118" t="s">
        <v>191</v>
      </c>
      <c r="Q40" s="52">
        <v>2.63</v>
      </c>
      <c r="R40" s="55" t="s">
        <v>142</v>
      </c>
      <c r="S40" s="52">
        <f>(50/5.68)*G40*Q40</f>
        <v>0</v>
      </c>
      <c r="T40" s="137" t="s">
        <v>146</v>
      </c>
      <c r="U40" s="52"/>
      <c r="V40" s="52"/>
      <c r="W40" s="52"/>
      <c r="X40" s="52"/>
      <c r="Y40" s="213">
        <f>O40+S40</f>
        <v>0</v>
      </c>
      <c r="Z40" s="52"/>
      <c r="AA40" s="52">
        <f>O40+S40+W40</f>
        <v>0</v>
      </c>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c r="IW40" s="28"/>
      <c r="IX40" s="28"/>
      <c r="IY40" s="28"/>
      <c r="IZ40" s="28"/>
      <c r="JA40" s="28"/>
      <c r="JB40" s="28"/>
      <c r="JC40" s="28"/>
      <c r="JD40" s="28"/>
      <c r="JE40" s="28"/>
      <c r="JF40" s="28"/>
      <c r="JG40" s="28"/>
      <c r="JH40" s="28"/>
      <c r="JI40" s="28"/>
      <c r="JJ40" s="28"/>
      <c r="JK40" s="28"/>
      <c r="JL40" s="28"/>
      <c r="JM40" s="28"/>
      <c r="JN40" s="28"/>
      <c r="JO40" s="28"/>
      <c r="JP40" s="28"/>
      <c r="JQ40" s="28"/>
      <c r="JR40" s="28"/>
      <c r="JS40" s="28"/>
      <c r="JT40" s="28"/>
      <c r="JU40" s="28"/>
      <c r="JV40" s="28"/>
      <c r="JW40" s="28"/>
      <c r="JX40" s="28"/>
      <c r="JY40" s="28"/>
      <c r="JZ40" s="28"/>
      <c r="KA40" s="28"/>
      <c r="KB40" s="28"/>
      <c r="KC40" s="28"/>
      <c r="KD40" s="28"/>
      <c r="KE40" s="28"/>
      <c r="KF40" s="28"/>
      <c r="KG40" s="28"/>
      <c r="KH40" s="28"/>
      <c r="KI40" s="28"/>
      <c r="KJ40" s="28"/>
      <c r="KK40" s="28"/>
      <c r="KL40" s="28"/>
      <c r="KM40" s="28"/>
      <c r="KN40" s="28"/>
      <c r="KO40" s="28"/>
      <c r="KP40" s="28"/>
      <c r="KQ40" s="28"/>
      <c r="KR40" s="28"/>
      <c r="KS40" s="28"/>
      <c r="KT40" s="28"/>
      <c r="KU40" s="28"/>
      <c r="KV40" s="28"/>
      <c r="KW40" s="28"/>
      <c r="KX40" s="28"/>
      <c r="KY40" s="28"/>
      <c r="KZ40" s="28"/>
      <c r="LA40" s="28"/>
      <c r="LB40" s="28"/>
      <c r="LC40" s="28"/>
      <c r="LD40" s="28"/>
      <c r="LE40" s="28"/>
      <c r="LF40" s="28"/>
      <c r="LG40" s="28"/>
      <c r="LH40" s="28"/>
      <c r="LI40" s="28"/>
      <c r="LJ40" s="28"/>
      <c r="LK40" s="28"/>
      <c r="LL40" s="28"/>
      <c r="LM40" s="28"/>
      <c r="LN40" s="28"/>
      <c r="LO40" s="28"/>
      <c r="LP40" s="28"/>
      <c r="LQ40" s="28"/>
      <c r="LR40" s="28"/>
      <c r="LS40" s="28"/>
      <c r="LT40" s="28"/>
      <c r="LU40" s="28"/>
      <c r="LV40" s="28"/>
      <c r="LW40" s="28"/>
      <c r="LX40" s="28"/>
      <c r="LY40" s="28"/>
      <c r="LZ40" s="28"/>
      <c r="MA40" s="28"/>
      <c r="MB40" s="28"/>
      <c r="MC40" s="28"/>
      <c r="MD40" s="28"/>
      <c r="ME40" s="28"/>
      <c r="MF40" s="28"/>
      <c r="MG40" s="28"/>
      <c r="MH40" s="28"/>
      <c r="MI40" s="28"/>
      <c r="MJ40" s="28"/>
      <c r="MK40" s="28"/>
      <c r="ML40" s="28"/>
      <c r="MM40" s="28"/>
      <c r="MN40" s="28"/>
      <c r="MO40" s="28"/>
      <c r="MP40" s="28"/>
      <c r="MQ40" s="28"/>
      <c r="MR40" s="28"/>
      <c r="MS40" s="28"/>
      <c r="MT40" s="28"/>
      <c r="MU40" s="28"/>
      <c r="MV40" s="28"/>
      <c r="MW40" s="28"/>
      <c r="MX40" s="28"/>
      <c r="MY40" s="28"/>
      <c r="MZ40" s="28"/>
      <c r="NA40" s="28"/>
      <c r="NB40" s="28"/>
      <c r="NC40" s="28"/>
      <c r="ND40" s="28"/>
      <c r="NE40" s="28"/>
      <c r="NF40" s="28"/>
      <c r="NG40" s="28"/>
      <c r="NH40" s="28"/>
      <c r="NI40" s="28"/>
      <c r="NJ40" s="28"/>
      <c r="NK40" s="28"/>
      <c r="NL40" s="28"/>
      <c r="NM40" s="28"/>
      <c r="NN40" s="28"/>
      <c r="NO40" s="28"/>
      <c r="NP40" s="28"/>
      <c r="NQ40" s="28"/>
      <c r="NR40" s="28"/>
      <c r="NS40" s="28"/>
      <c r="NT40" s="28"/>
      <c r="NU40" s="28"/>
      <c r="NV40" s="28"/>
      <c r="NW40" s="28"/>
      <c r="NX40" s="28"/>
      <c r="NY40" s="28"/>
      <c r="NZ40" s="28"/>
      <c r="OA40" s="28"/>
      <c r="OB40" s="28"/>
      <c r="OC40" s="28"/>
      <c r="OD40" s="28"/>
      <c r="OE40" s="28"/>
      <c r="OF40" s="28"/>
      <c r="OG40" s="28"/>
      <c r="OH40" s="28"/>
      <c r="OI40" s="28"/>
      <c r="OJ40" s="28"/>
      <c r="OK40" s="28"/>
      <c r="OL40" s="28"/>
      <c r="OM40" s="28"/>
      <c r="ON40" s="28"/>
      <c r="OO40" s="28"/>
      <c r="OP40" s="28"/>
      <c r="OQ40" s="28"/>
      <c r="OR40" s="28"/>
      <c r="OS40" s="28"/>
      <c r="OT40" s="28"/>
      <c r="OU40" s="28"/>
      <c r="OV40" s="28"/>
      <c r="OW40" s="28"/>
      <c r="OX40" s="28"/>
      <c r="OY40" s="28"/>
      <c r="OZ40" s="28"/>
      <c r="PA40" s="28"/>
      <c r="PB40" s="28"/>
      <c r="PC40" s="28"/>
      <c r="PD40" s="28"/>
      <c r="PE40" s="28"/>
      <c r="PF40" s="28"/>
      <c r="PG40" s="28"/>
      <c r="PH40" s="28"/>
      <c r="PI40" s="28"/>
      <c r="PJ40" s="28"/>
      <c r="PK40" s="28"/>
      <c r="PL40" s="28"/>
      <c r="PM40" s="28"/>
      <c r="PN40" s="28"/>
      <c r="PO40" s="28"/>
      <c r="PP40" s="28"/>
      <c r="PQ40" s="28"/>
      <c r="PR40" s="28"/>
      <c r="PS40" s="28"/>
      <c r="PT40" s="28"/>
      <c r="PU40" s="28"/>
      <c r="PV40" s="28"/>
      <c r="PW40" s="28"/>
      <c r="PX40" s="28"/>
      <c r="PY40" s="28"/>
      <c r="PZ40" s="28"/>
      <c r="QA40" s="28"/>
      <c r="QB40" s="28"/>
      <c r="QC40" s="28"/>
      <c r="QD40" s="28"/>
      <c r="QE40" s="28"/>
      <c r="QF40" s="28"/>
      <c r="QG40" s="28"/>
      <c r="QH40" s="28"/>
      <c r="QI40" s="28"/>
      <c r="QJ40" s="28"/>
      <c r="QK40" s="28"/>
      <c r="QL40" s="28"/>
      <c r="QM40" s="28"/>
      <c r="QN40" s="28"/>
      <c r="QO40" s="28"/>
      <c r="QP40" s="28"/>
      <c r="QQ40" s="28"/>
      <c r="QR40" s="28"/>
      <c r="QS40" s="28"/>
      <c r="QT40" s="28"/>
      <c r="QU40" s="28"/>
      <c r="QV40" s="28"/>
      <c r="QW40" s="28"/>
      <c r="QX40" s="28"/>
      <c r="QY40" s="28"/>
      <c r="QZ40" s="28"/>
      <c r="RA40" s="28"/>
      <c r="RB40" s="28"/>
      <c r="RC40" s="28"/>
      <c r="RD40" s="28"/>
      <c r="RE40" s="28"/>
      <c r="RF40" s="28"/>
      <c r="RG40" s="28"/>
      <c r="RH40" s="28"/>
      <c r="RI40" s="28"/>
      <c r="RJ40" s="28"/>
      <c r="RK40" s="28"/>
      <c r="RL40" s="28"/>
      <c r="RM40" s="28"/>
      <c r="RN40" s="28"/>
      <c r="RO40" s="28"/>
      <c r="RP40" s="28"/>
      <c r="RQ40" s="28"/>
      <c r="RR40" s="28"/>
      <c r="RS40" s="28"/>
      <c r="RT40" s="28"/>
      <c r="RU40" s="28"/>
      <c r="RV40" s="28"/>
      <c r="RW40" s="28"/>
      <c r="RX40" s="28"/>
      <c r="RY40" s="28"/>
      <c r="RZ40" s="28"/>
      <c r="SA40" s="28"/>
      <c r="SB40" s="28"/>
      <c r="SC40" s="28"/>
      <c r="SD40" s="28"/>
      <c r="SE40" s="28"/>
      <c r="SF40" s="28"/>
      <c r="SG40" s="28"/>
      <c r="SH40" s="28"/>
      <c r="SI40" s="28"/>
      <c r="SJ40" s="28"/>
      <c r="SK40" s="28"/>
      <c r="SL40" s="28"/>
      <c r="SM40" s="28"/>
      <c r="SN40" s="28"/>
      <c r="SO40" s="28"/>
      <c r="SP40" s="28"/>
      <c r="SQ40" s="28"/>
      <c r="SR40" s="28"/>
      <c r="SS40" s="28"/>
      <c r="ST40" s="28"/>
      <c r="SU40" s="28"/>
      <c r="SV40" s="28"/>
      <c r="SW40" s="28"/>
      <c r="SX40" s="28"/>
      <c r="SY40" s="28"/>
      <c r="SZ40" s="28"/>
      <c r="TA40" s="28"/>
      <c r="TB40" s="28"/>
      <c r="TC40" s="28"/>
      <c r="TD40" s="28"/>
      <c r="TE40" s="28"/>
      <c r="TF40" s="28"/>
      <c r="TG40" s="28"/>
      <c r="TH40" s="28"/>
      <c r="TI40" s="28"/>
      <c r="TJ40" s="28"/>
      <c r="TK40" s="28"/>
      <c r="TL40" s="28"/>
      <c r="TM40" s="28"/>
      <c r="TN40" s="28"/>
      <c r="TO40" s="28"/>
      <c r="TP40" s="28"/>
      <c r="TQ40" s="28"/>
      <c r="TR40" s="28"/>
      <c r="TS40" s="28"/>
      <c r="TT40" s="28"/>
      <c r="TU40" s="28"/>
      <c r="TV40" s="28"/>
      <c r="TW40" s="28"/>
      <c r="TX40" s="28"/>
      <c r="TY40" s="28"/>
      <c r="TZ40" s="28"/>
      <c r="UA40" s="28"/>
      <c r="UB40" s="28"/>
      <c r="UC40" s="28"/>
      <c r="UD40" s="28"/>
      <c r="UE40" s="28"/>
      <c r="UF40" s="28"/>
      <c r="UG40" s="28"/>
      <c r="UH40" s="28"/>
      <c r="UI40" s="28"/>
      <c r="UJ40" s="28"/>
      <c r="UK40" s="28"/>
      <c r="UL40" s="28"/>
      <c r="UM40" s="28"/>
      <c r="UN40" s="28"/>
      <c r="UO40" s="28"/>
      <c r="UP40" s="28"/>
      <c r="UQ40" s="28"/>
      <c r="UR40" s="28"/>
      <c r="US40" s="28"/>
      <c r="UT40" s="28"/>
      <c r="UU40" s="28"/>
      <c r="UV40" s="28"/>
      <c r="UW40" s="28"/>
      <c r="UX40" s="28"/>
      <c r="UY40" s="28"/>
      <c r="UZ40" s="28"/>
      <c r="VA40" s="28"/>
      <c r="VB40" s="28"/>
      <c r="VC40" s="28"/>
      <c r="VD40" s="28"/>
      <c r="VE40" s="28"/>
      <c r="VF40" s="28"/>
      <c r="VG40" s="28"/>
      <c r="VH40" s="28"/>
      <c r="VI40" s="28"/>
      <c r="VJ40" s="28"/>
      <c r="VK40" s="28"/>
      <c r="VL40" s="28"/>
      <c r="VM40" s="28"/>
      <c r="VN40" s="28"/>
      <c r="VO40" s="28"/>
      <c r="VP40" s="28"/>
      <c r="VQ40" s="28"/>
      <c r="VR40" s="28"/>
      <c r="VS40" s="28"/>
      <c r="VT40" s="28"/>
      <c r="VU40" s="28"/>
      <c r="VV40" s="28"/>
      <c r="VW40" s="28"/>
      <c r="VX40" s="28"/>
      <c r="VY40" s="28"/>
      <c r="VZ40" s="28"/>
      <c r="WA40" s="28"/>
      <c r="WB40" s="28"/>
      <c r="WC40" s="28"/>
      <c r="WD40" s="28"/>
      <c r="WE40" s="28"/>
      <c r="WF40" s="28"/>
      <c r="WG40" s="28"/>
      <c r="WH40" s="28"/>
      <c r="WI40" s="28"/>
      <c r="WJ40" s="28"/>
      <c r="WK40" s="28"/>
      <c r="WL40" s="28"/>
      <c r="WM40" s="28"/>
      <c r="WN40" s="28"/>
      <c r="WO40" s="28"/>
      <c r="WP40" s="28"/>
      <c r="WQ40" s="28"/>
      <c r="WR40" s="28"/>
      <c r="WS40" s="28"/>
      <c r="WT40" s="28"/>
      <c r="WU40" s="28"/>
      <c r="WV40" s="28"/>
      <c r="WW40" s="28"/>
      <c r="WX40" s="28"/>
      <c r="WY40" s="28"/>
      <c r="WZ40" s="28"/>
      <c r="XA40" s="28"/>
      <c r="XB40" s="28"/>
      <c r="XC40" s="28"/>
      <c r="XD40" s="28"/>
      <c r="XE40" s="28"/>
      <c r="XF40" s="28"/>
      <c r="XG40" s="28"/>
      <c r="XH40" s="28"/>
      <c r="XI40" s="28"/>
      <c r="XJ40" s="28"/>
      <c r="XK40" s="28"/>
      <c r="XL40" s="28"/>
      <c r="XM40" s="28"/>
      <c r="XN40" s="28"/>
      <c r="XO40" s="28"/>
      <c r="XP40" s="28"/>
      <c r="XQ40" s="28"/>
      <c r="XR40" s="28"/>
      <c r="XS40" s="28"/>
      <c r="XT40" s="28"/>
      <c r="XU40" s="28"/>
      <c r="XV40" s="28"/>
      <c r="XW40" s="28"/>
      <c r="XX40" s="28"/>
      <c r="XY40" s="28"/>
      <c r="XZ40" s="28"/>
      <c r="YA40" s="28"/>
      <c r="YB40" s="28"/>
      <c r="YC40" s="28"/>
      <c r="YD40" s="28"/>
      <c r="YE40" s="28"/>
      <c r="YF40" s="28"/>
      <c r="YG40" s="28"/>
      <c r="YH40" s="28"/>
      <c r="YI40" s="28"/>
      <c r="YJ40" s="28"/>
      <c r="YK40" s="28"/>
      <c r="YL40" s="28"/>
      <c r="YM40" s="28"/>
      <c r="YN40" s="28"/>
      <c r="YO40" s="28"/>
      <c r="YP40" s="28"/>
      <c r="YQ40" s="28"/>
      <c r="YR40" s="28"/>
      <c r="YS40" s="28"/>
      <c r="YT40" s="28"/>
      <c r="YU40" s="28"/>
      <c r="YV40" s="28"/>
      <c r="YW40" s="28"/>
      <c r="YX40" s="28"/>
      <c r="YY40" s="28"/>
      <c r="YZ40" s="28"/>
      <c r="ZA40" s="28"/>
      <c r="ZB40" s="28"/>
      <c r="ZC40" s="28"/>
      <c r="ZD40" s="28"/>
      <c r="ZE40" s="28"/>
      <c r="ZF40" s="28"/>
      <c r="ZG40" s="28"/>
      <c r="ZH40" s="28"/>
      <c r="ZI40" s="28"/>
      <c r="ZJ40" s="28"/>
      <c r="ZK40" s="28"/>
      <c r="ZL40" s="28"/>
      <c r="ZM40" s="28"/>
      <c r="ZN40" s="28"/>
      <c r="ZO40" s="28"/>
      <c r="ZP40" s="28"/>
      <c r="ZQ40" s="28"/>
      <c r="ZR40" s="28"/>
      <c r="ZS40" s="28"/>
      <c r="ZT40" s="28"/>
      <c r="ZU40" s="28"/>
      <c r="ZV40" s="28"/>
      <c r="ZW40" s="28"/>
      <c r="ZX40" s="28"/>
      <c r="ZY40" s="28"/>
      <c r="ZZ40" s="28"/>
      <c r="AAA40" s="28"/>
      <c r="AAB40" s="28"/>
      <c r="AAC40" s="28"/>
      <c r="AAD40" s="28"/>
      <c r="AAE40" s="28"/>
      <c r="AAF40" s="28"/>
      <c r="AAG40" s="28"/>
      <c r="AAH40" s="28"/>
      <c r="AAI40" s="28"/>
      <c r="AAJ40" s="28"/>
      <c r="AAK40" s="28"/>
      <c r="AAL40" s="28"/>
      <c r="AAM40" s="28"/>
      <c r="AAN40" s="28"/>
      <c r="AAO40" s="28"/>
      <c r="AAP40" s="28"/>
      <c r="AAQ40" s="28"/>
      <c r="AAR40" s="28"/>
      <c r="AAS40" s="28"/>
      <c r="AAT40" s="28"/>
      <c r="AAU40" s="28"/>
      <c r="AAV40" s="28"/>
      <c r="AAW40" s="28"/>
      <c r="AAX40" s="28"/>
      <c r="AAY40" s="28"/>
      <c r="AAZ40" s="28"/>
      <c r="ABA40" s="28"/>
      <c r="ABB40" s="28"/>
      <c r="ABC40" s="28"/>
      <c r="ABD40" s="28"/>
      <c r="ABE40" s="28"/>
      <c r="ABF40" s="28"/>
      <c r="ABG40" s="28"/>
      <c r="ABH40" s="28"/>
      <c r="ABI40" s="28"/>
      <c r="ABJ40" s="28"/>
      <c r="ABK40" s="28"/>
      <c r="ABL40" s="28"/>
      <c r="ABM40" s="28"/>
      <c r="ABN40" s="28"/>
      <c r="ABO40" s="28"/>
      <c r="ABP40" s="28"/>
      <c r="ABQ40" s="28"/>
      <c r="ABR40" s="28"/>
      <c r="ABS40" s="28"/>
      <c r="ABT40" s="28"/>
      <c r="ABU40" s="28"/>
      <c r="ABV40" s="28"/>
      <c r="ABW40" s="28"/>
      <c r="ABX40" s="28"/>
      <c r="ABY40" s="28"/>
      <c r="ABZ40" s="28"/>
      <c r="ACA40" s="28"/>
      <c r="ACB40" s="28"/>
      <c r="ACC40" s="28"/>
      <c r="ACD40" s="28"/>
      <c r="ACE40" s="28"/>
      <c r="ACF40" s="28"/>
      <c r="ACG40" s="28"/>
      <c r="ACH40" s="28"/>
      <c r="ACI40" s="28"/>
      <c r="ACJ40" s="28"/>
      <c r="ACK40" s="28"/>
      <c r="ACL40" s="28"/>
      <c r="ACM40" s="28"/>
      <c r="ACN40" s="28"/>
      <c r="ACO40" s="28"/>
      <c r="ACP40" s="28"/>
      <c r="ACQ40" s="28"/>
      <c r="ACR40" s="28"/>
      <c r="ACS40" s="28"/>
      <c r="ACT40" s="28"/>
      <c r="ACU40" s="28"/>
      <c r="ACV40" s="28"/>
      <c r="ACW40" s="28"/>
      <c r="ACX40" s="28"/>
      <c r="ACY40" s="28"/>
      <c r="ACZ40" s="28"/>
      <c r="ADA40" s="28"/>
      <c r="ADB40" s="28"/>
      <c r="ADC40" s="28"/>
      <c r="ADD40" s="28"/>
      <c r="ADE40" s="28"/>
      <c r="ADF40" s="28"/>
      <c r="ADG40" s="28"/>
      <c r="ADH40" s="28"/>
      <c r="ADI40" s="28"/>
      <c r="ADJ40" s="28"/>
      <c r="ADK40" s="28"/>
      <c r="ADL40" s="28"/>
      <c r="ADM40" s="28"/>
      <c r="ADN40" s="28"/>
      <c r="ADO40" s="28"/>
      <c r="ADP40" s="28"/>
      <c r="ADQ40" s="28"/>
      <c r="ADR40" s="28"/>
      <c r="ADS40" s="28"/>
      <c r="ADT40" s="28"/>
      <c r="ADU40" s="28"/>
      <c r="ADV40" s="28"/>
      <c r="ADW40" s="28"/>
      <c r="ADX40" s="28"/>
      <c r="ADY40" s="28"/>
      <c r="ADZ40" s="28"/>
      <c r="AEA40" s="28"/>
      <c r="AEB40" s="28"/>
      <c r="AEC40" s="28"/>
      <c r="AED40" s="28"/>
      <c r="AEE40" s="28"/>
      <c r="AEF40" s="28"/>
      <c r="AEG40" s="28"/>
      <c r="AEH40" s="28"/>
      <c r="AEI40" s="28"/>
      <c r="AEJ40" s="28"/>
      <c r="AEK40" s="28"/>
      <c r="AEL40" s="28"/>
      <c r="AEM40" s="28"/>
      <c r="AEN40" s="28"/>
      <c r="AEO40" s="28"/>
      <c r="AEP40" s="28"/>
      <c r="AEQ40" s="28"/>
      <c r="AER40" s="28"/>
      <c r="AES40" s="28"/>
      <c r="AET40" s="28"/>
      <c r="AEU40" s="28"/>
      <c r="AEV40" s="28"/>
      <c r="AEW40" s="28"/>
      <c r="AEX40" s="28"/>
      <c r="AEY40" s="28"/>
      <c r="AEZ40" s="28"/>
      <c r="AFA40" s="28"/>
      <c r="AFB40" s="28"/>
      <c r="AFC40" s="28"/>
      <c r="AFD40" s="28"/>
      <c r="AFE40" s="28"/>
      <c r="AFF40" s="28"/>
      <c r="AFG40" s="28"/>
      <c r="AFH40" s="28"/>
      <c r="AFI40" s="28"/>
      <c r="AFJ40" s="28"/>
      <c r="AFK40" s="28"/>
      <c r="AFL40" s="28"/>
      <c r="AFM40" s="28"/>
      <c r="AFN40" s="28"/>
      <c r="AFO40" s="28"/>
      <c r="AFP40" s="28"/>
    </row>
    <row r="41" spans="1:848" ht="28.05" customHeight="1">
      <c r="A41" s="437"/>
      <c r="B41" s="354"/>
      <c r="C41" s="480" t="s">
        <v>312</v>
      </c>
      <c r="D41" s="482"/>
      <c r="E41" s="481" t="b">
        <v>0</v>
      </c>
      <c r="F41" s="453">
        <f>('MAIN SHEET'!$H$28)*I41/100</f>
        <v>0</v>
      </c>
      <c r="G41" s="453">
        <f>('MAIN SHEET'!$I$28)*I41/100</f>
        <v>0</v>
      </c>
      <c r="H41" s="35" t="s">
        <v>453</v>
      </c>
      <c r="I41" s="454">
        <v>100</v>
      </c>
      <c r="J41" s="467" t="s">
        <v>334</v>
      </c>
      <c r="K41" s="456">
        <f t="shared" si="4"/>
        <v>0</v>
      </c>
      <c r="L41" s="422" t="str">
        <f t="shared" si="5"/>
        <v/>
      </c>
      <c r="M41" s="432">
        <v>248.3</v>
      </c>
      <c r="N41" s="94" t="s">
        <v>138</v>
      </c>
      <c r="O41" s="94">
        <f>G41*0.0127*M41</f>
        <v>0</v>
      </c>
      <c r="P41" s="95" t="s">
        <v>191</v>
      </c>
      <c r="Q41" s="94">
        <v>2.63</v>
      </c>
      <c r="R41" s="96" t="s">
        <v>142</v>
      </c>
      <c r="S41" s="94">
        <f>(60/5.68)*G41*Q41</f>
        <v>0</v>
      </c>
      <c r="T41" s="60" t="s">
        <v>146</v>
      </c>
      <c r="U41" s="94"/>
      <c r="V41" s="94"/>
      <c r="W41" s="94"/>
      <c r="X41" s="94"/>
      <c r="Y41" s="97">
        <f>O41+S41</f>
        <v>0</v>
      </c>
      <c r="Z41" s="52"/>
      <c r="AA41" s="52">
        <f>Y41-Z41</f>
        <v>0</v>
      </c>
    </row>
    <row r="42" spans="1:848" s="6" customFormat="1" ht="28.05" customHeight="1">
      <c r="A42" s="457"/>
      <c r="B42" s="44"/>
      <c r="C42" s="488" t="s">
        <v>316</v>
      </c>
      <c r="D42" s="349"/>
      <c r="E42" s="473" t="b">
        <v>0</v>
      </c>
      <c r="F42" s="460">
        <f>('MAIN SHEET'!$H$28)*I42/100</f>
        <v>0</v>
      </c>
      <c r="G42" s="461">
        <f>('MAIN SHEET'!$I$28)*I42/100</f>
        <v>0</v>
      </c>
      <c r="H42" s="44" t="s">
        <v>453</v>
      </c>
      <c r="I42" s="454">
        <v>100</v>
      </c>
      <c r="J42" s="468" t="s">
        <v>334</v>
      </c>
      <c r="K42" s="463">
        <f>$AA42</f>
        <v>0</v>
      </c>
      <c r="L42" s="464" t="str">
        <f t="shared" si="5"/>
        <v/>
      </c>
      <c r="M42" s="85">
        <v>2.8</v>
      </c>
      <c r="N42" s="52" t="s">
        <v>142</v>
      </c>
      <c r="O42" s="52">
        <f>(G32/5.68)*M42*G42</f>
        <v>0</v>
      </c>
      <c r="P42" s="237" t="s">
        <v>318</v>
      </c>
      <c r="Q42" s="52"/>
      <c r="R42" s="52"/>
      <c r="S42" s="52"/>
      <c r="T42" s="52"/>
      <c r="U42" s="52"/>
      <c r="V42" s="52"/>
      <c r="W42" s="52"/>
      <c r="X42" s="52"/>
      <c r="Y42" s="52">
        <f>AVERAGE(O42,S42,W42)</f>
        <v>0</v>
      </c>
      <c r="Z42" s="52"/>
      <c r="AA42" s="52">
        <f>Y42-Z42</f>
        <v>0</v>
      </c>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c r="IW42" s="28"/>
      <c r="IX42" s="28"/>
      <c r="IY42" s="28"/>
      <c r="IZ42" s="28"/>
      <c r="JA42" s="28"/>
      <c r="JB42" s="28"/>
      <c r="JC42" s="28"/>
      <c r="JD42" s="28"/>
      <c r="JE42" s="28"/>
      <c r="JF42" s="28"/>
      <c r="JG42" s="28"/>
      <c r="JH42" s="28"/>
      <c r="JI42" s="28"/>
      <c r="JJ42" s="28"/>
      <c r="JK42" s="28"/>
      <c r="JL42" s="28"/>
      <c r="JM42" s="28"/>
      <c r="JN42" s="28"/>
      <c r="JO42" s="28"/>
      <c r="JP42" s="28"/>
      <c r="JQ42" s="28"/>
      <c r="JR42" s="28"/>
      <c r="JS42" s="28"/>
      <c r="JT42" s="28"/>
      <c r="JU42" s="28"/>
      <c r="JV42" s="28"/>
      <c r="JW42" s="28"/>
      <c r="JX42" s="28"/>
      <c r="JY42" s="28"/>
      <c r="JZ42" s="28"/>
      <c r="KA42" s="28"/>
      <c r="KB42" s="28"/>
      <c r="KC42" s="28"/>
      <c r="KD42" s="28"/>
      <c r="KE42" s="28"/>
      <c r="KF42" s="28"/>
      <c r="KG42" s="28"/>
      <c r="KH42" s="28"/>
      <c r="KI42" s="28"/>
      <c r="KJ42" s="28"/>
      <c r="KK42" s="28"/>
      <c r="KL42" s="28"/>
      <c r="KM42" s="28"/>
      <c r="KN42" s="28"/>
      <c r="KO42" s="28"/>
      <c r="KP42" s="28"/>
      <c r="KQ42" s="28"/>
      <c r="KR42" s="28"/>
      <c r="KS42" s="28"/>
      <c r="KT42" s="28"/>
      <c r="KU42" s="28"/>
      <c r="KV42" s="28"/>
      <c r="KW42" s="28"/>
      <c r="KX42" s="28"/>
      <c r="KY42" s="28"/>
      <c r="KZ42" s="28"/>
      <c r="LA42" s="28"/>
      <c r="LB42" s="28"/>
      <c r="LC42" s="28"/>
      <c r="LD42" s="28"/>
      <c r="LE42" s="28"/>
      <c r="LF42" s="28"/>
      <c r="LG42" s="28"/>
      <c r="LH42" s="28"/>
      <c r="LI42" s="28"/>
      <c r="LJ42" s="28"/>
      <c r="LK42" s="28"/>
      <c r="LL42" s="28"/>
      <c r="LM42" s="28"/>
      <c r="LN42" s="28"/>
      <c r="LO42" s="28"/>
      <c r="LP42" s="28"/>
      <c r="LQ42" s="28"/>
      <c r="LR42" s="28"/>
      <c r="LS42" s="28"/>
      <c r="LT42" s="28"/>
      <c r="LU42" s="28"/>
      <c r="LV42" s="28"/>
      <c r="LW42" s="28"/>
      <c r="LX42" s="28"/>
      <c r="LY42" s="28"/>
      <c r="LZ42" s="28"/>
      <c r="MA42" s="28"/>
      <c r="MB42" s="28"/>
      <c r="MC42" s="28"/>
      <c r="MD42" s="28"/>
      <c r="ME42" s="28"/>
      <c r="MF42" s="28"/>
      <c r="MG42" s="28"/>
      <c r="MH42" s="28"/>
      <c r="MI42" s="28"/>
      <c r="MJ42" s="28"/>
      <c r="MK42" s="28"/>
      <c r="ML42" s="28"/>
      <c r="MM42" s="28"/>
      <c r="MN42" s="28"/>
      <c r="MO42" s="28"/>
      <c r="MP42" s="28"/>
      <c r="MQ42" s="28"/>
      <c r="MR42" s="28"/>
      <c r="MS42" s="28"/>
      <c r="MT42" s="28"/>
      <c r="MU42" s="28"/>
      <c r="MV42" s="28"/>
      <c r="MW42" s="28"/>
      <c r="MX42" s="28"/>
      <c r="MY42" s="28"/>
      <c r="MZ42" s="28"/>
      <c r="NA42" s="28"/>
      <c r="NB42" s="28"/>
      <c r="NC42" s="28"/>
      <c r="ND42" s="28"/>
      <c r="NE42" s="28"/>
      <c r="NF42" s="28"/>
      <c r="NG42" s="28"/>
      <c r="NH42" s="28"/>
      <c r="NI42" s="28"/>
      <c r="NJ42" s="28"/>
      <c r="NK42" s="28"/>
      <c r="NL42" s="28"/>
      <c r="NM42" s="28"/>
      <c r="NN42" s="28"/>
      <c r="NO42" s="28"/>
      <c r="NP42" s="28"/>
      <c r="NQ42" s="28"/>
      <c r="NR42" s="28"/>
      <c r="NS42" s="28"/>
      <c r="NT42" s="28"/>
      <c r="NU42" s="28"/>
      <c r="NV42" s="28"/>
      <c r="NW42" s="28"/>
      <c r="NX42" s="28"/>
      <c r="NY42" s="28"/>
      <c r="NZ42" s="28"/>
      <c r="OA42" s="28"/>
      <c r="OB42" s="28"/>
      <c r="OC42" s="28"/>
      <c r="OD42" s="28"/>
      <c r="OE42" s="28"/>
      <c r="OF42" s="28"/>
      <c r="OG42" s="28"/>
      <c r="OH42" s="28"/>
      <c r="OI42" s="28"/>
      <c r="OJ42" s="28"/>
      <c r="OK42" s="28"/>
      <c r="OL42" s="28"/>
      <c r="OM42" s="28"/>
      <c r="ON42" s="28"/>
      <c r="OO42" s="28"/>
      <c r="OP42" s="28"/>
      <c r="OQ42" s="28"/>
      <c r="OR42" s="28"/>
      <c r="OS42" s="28"/>
      <c r="OT42" s="28"/>
      <c r="OU42" s="28"/>
      <c r="OV42" s="28"/>
      <c r="OW42" s="28"/>
      <c r="OX42" s="28"/>
      <c r="OY42" s="28"/>
      <c r="OZ42" s="28"/>
      <c r="PA42" s="28"/>
      <c r="PB42" s="28"/>
      <c r="PC42" s="28"/>
      <c r="PD42" s="28"/>
      <c r="PE42" s="28"/>
      <c r="PF42" s="28"/>
      <c r="PG42" s="28"/>
      <c r="PH42" s="28"/>
      <c r="PI42" s="28"/>
      <c r="PJ42" s="28"/>
      <c r="PK42" s="28"/>
      <c r="PL42" s="28"/>
      <c r="PM42" s="28"/>
      <c r="PN42" s="28"/>
      <c r="PO42" s="28"/>
      <c r="PP42" s="28"/>
      <c r="PQ42" s="28"/>
      <c r="PR42" s="28"/>
      <c r="PS42" s="28"/>
      <c r="PT42" s="28"/>
      <c r="PU42" s="28"/>
      <c r="PV42" s="28"/>
      <c r="PW42" s="28"/>
      <c r="PX42" s="28"/>
      <c r="PY42" s="28"/>
      <c r="PZ42" s="28"/>
      <c r="QA42" s="28"/>
      <c r="QB42" s="28"/>
      <c r="QC42" s="28"/>
      <c r="QD42" s="28"/>
      <c r="QE42" s="28"/>
      <c r="QF42" s="28"/>
      <c r="QG42" s="28"/>
      <c r="QH42" s="28"/>
      <c r="QI42" s="28"/>
      <c r="QJ42" s="28"/>
      <c r="QK42" s="28"/>
      <c r="QL42" s="28"/>
      <c r="QM42" s="28"/>
      <c r="QN42" s="28"/>
      <c r="QO42" s="28"/>
      <c r="QP42" s="28"/>
      <c r="QQ42" s="28"/>
      <c r="QR42" s="28"/>
      <c r="QS42" s="28"/>
      <c r="QT42" s="28"/>
      <c r="QU42" s="28"/>
      <c r="QV42" s="28"/>
      <c r="QW42" s="28"/>
      <c r="QX42" s="28"/>
      <c r="QY42" s="28"/>
      <c r="QZ42" s="28"/>
      <c r="RA42" s="28"/>
      <c r="RB42" s="28"/>
      <c r="RC42" s="28"/>
      <c r="RD42" s="28"/>
      <c r="RE42" s="28"/>
      <c r="RF42" s="28"/>
      <c r="RG42" s="28"/>
      <c r="RH42" s="28"/>
      <c r="RI42" s="28"/>
      <c r="RJ42" s="28"/>
      <c r="RK42" s="28"/>
      <c r="RL42" s="28"/>
      <c r="RM42" s="28"/>
      <c r="RN42" s="28"/>
      <c r="RO42" s="28"/>
      <c r="RP42" s="28"/>
      <c r="RQ42" s="28"/>
      <c r="RR42" s="28"/>
      <c r="RS42" s="28"/>
      <c r="RT42" s="28"/>
      <c r="RU42" s="28"/>
      <c r="RV42" s="28"/>
      <c r="RW42" s="28"/>
      <c r="RX42" s="28"/>
      <c r="RY42" s="28"/>
      <c r="RZ42" s="28"/>
      <c r="SA42" s="28"/>
      <c r="SB42" s="28"/>
      <c r="SC42" s="28"/>
      <c r="SD42" s="28"/>
      <c r="SE42" s="28"/>
      <c r="SF42" s="28"/>
      <c r="SG42" s="28"/>
      <c r="SH42" s="28"/>
      <c r="SI42" s="28"/>
      <c r="SJ42" s="28"/>
      <c r="SK42" s="28"/>
      <c r="SL42" s="28"/>
      <c r="SM42" s="28"/>
      <c r="SN42" s="28"/>
      <c r="SO42" s="28"/>
      <c r="SP42" s="28"/>
      <c r="SQ42" s="28"/>
      <c r="SR42" s="28"/>
      <c r="SS42" s="28"/>
      <c r="ST42" s="28"/>
      <c r="SU42" s="28"/>
      <c r="SV42" s="28"/>
      <c r="SW42" s="28"/>
      <c r="SX42" s="28"/>
      <c r="SY42" s="28"/>
      <c r="SZ42" s="28"/>
      <c r="TA42" s="28"/>
      <c r="TB42" s="28"/>
      <c r="TC42" s="28"/>
      <c r="TD42" s="28"/>
      <c r="TE42" s="28"/>
      <c r="TF42" s="28"/>
      <c r="TG42" s="28"/>
      <c r="TH42" s="28"/>
      <c r="TI42" s="28"/>
      <c r="TJ42" s="28"/>
      <c r="TK42" s="28"/>
      <c r="TL42" s="28"/>
      <c r="TM42" s="28"/>
      <c r="TN42" s="28"/>
      <c r="TO42" s="28"/>
      <c r="TP42" s="28"/>
      <c r="TQ42" s="28"/>
      <c r="TR42" s="28"/>
      <c r="TS42" s="28"/>
      <c r="TT42" s="28"/>
      <c r="TU42" s="28"/>
      <c r="TV42" s="28"/>
      <c r="TW42" s="28"/>
      <c r="TX42" s="28"/>
      <c r="TY42" s="28"/>
      <c r="TZ42" s="28"/>
      <c r="UA42" s="28"/>
      <c r="UB42" s="28"/>
      <c r="UC42" s="28"/>
      <c r="UD42" s="28"/>
      <c r="UE42" s="28"/>
      <c r="UF42" s="28"/>
      <c r="UG42" s="28"/>
      <c r="UH42" s="28"/>
      <c r="UI42" s="28"/>
      <c r="UJ42" s="28"/>
      <c r="UK42" s="28"/>
      <c r="UL42" s="28"/>
      <c r="UM42" s="28"/>
      <c r="UN42" s="28"/>
      <c r="UO42" s="28"/>
      <c r="UP42" s="28"/>
      <c r="UQ42" s="28"/>
      <c r="UR42" s="28"/>
      <c r="US42" s="28"/>
      <c r="UT42" s="28"/>
      <c r="UU42" s="28"/>
      <c r="UV42" s="28"/>
      <c r="UW42" s="28"/>
      <c r="UX42" s="28"/>
      <c r="UY42" s="28"/>
      <c r="UZ42" s="28"/>
      <c r="VA42" s="28"/>
      <c r="VB42" s="28"/>
      <c r="VC42" s="28"/>
      <c r="VD42" s="28"/>
      <c r="VE42" s="28"/>
      <c r="VF42" s="28"/>
      <c r="VG42" s="28"/>
      <c r="VH42" s="28"/>
      <c r="VI42" s="28"/>
      <c r="VJ42" s="28"/>
      <c r="VK42" s="28"/>
      <c r="VL42" s="28"/>
      <c r="VM42" s="28"/>
      <c r="VN42" s="28"/>
      <c r="VO42" s="28"/>
      <c r="VP42" s="28"/>
      <c r="VQ42" s="28"/>
      <c r="VR42" s="28"/>
      <c r="VS42" s="28"/>
      <c r="VT42" s="28"/>
      <c r="VU42" s="28"/>
      <c r="VV42" s="28"/>
      <c r="VW42" s="28"/>
      <c r="VX42" s="28"/>
      <c r="VY42" s="28"/>
      <c r="VZ42" s="28"/>
      <c r="WA42" s="28"/>
      <c r="WB42" s="28"/>
      <c r="WC42" s="28"/>
      <c r="WD42" s="28"/>
      <c r="WE42" s="28"/>
      <c r="WF42" s="28"/>
      <c r="WG42" s="28"/>
      <c r="WH42" s="28"/>
      <c r="WI42" s="28"/>
      <c r="WJ42" s="28"/>
      <c r="WK42" s="28"/>
      <c r="WL42" s="28"/>
      <c r="WM42" s="28"/>
      <c r="WN42" s="28"/>
      <c r="WO42" s="28"/>
      <c r="WP42" s="28"/>
      <c r="WQ42" s="28"/>
      <c r="WR42" s="28"/>
      <c r="WS42" s="28"/>
      <c r="WT42" s="28"/>
      <c r="WU42" s="28"/>
      <c r="WV42" s="28"/>
      <c r="WW42" s="28"/>
      <c r="WX42" s="28"/>
      <c r="WY42" s="28"/>
      <c r="WZ42" s="28"/>
      <c r="XA42" s="28"/>
      <c r="XB42" s="28"/>
      <c r="XC42" s="28"/>
      <c r="XD42" s="28"/>
      <c r="XE42" s="28"/>
      <c r="XF42" s="28"/>
      <c r="XG42" s="28"/>
      <c r="XH42" s="28"/>
      <c r="XI42" s="28"/>
      <c r="XJ42" s="28"/>
      <c r="XK42" s="28"/>
      <c r="XL42" s="28"/>
      <c r="XM42" s="28"/>
      <c r="XN42" s="28"/>
      <c r="XO42" s="28"/>
      <c r="XP42" s="28"/>
      <c r="XQ42" s="28"/>
      <c r="XR42" s="28"/>
      <c r="XS42" s="28"/>
      <c r="XT42" s="28"/>
      <c r="XU42" s="28"/>
      <c r="XV42" s="28"/>
      <c r="XW42" s="28"/>
      <c r="XX42" s="28"/>
      <c r="XY42" s="28"/>
      <c r="XZ42" s="28"/>
      <c r="YA42" s="28"/>
      <c r="YB42" s="28"/>
      <c r="YC42" s="28"/>
      <c r="YD42" s="28"/>
      <c r="YE42" s="28"/>
      <c r="YF42" s="28"/>
      <c r="YG42" s="28"/>
      <c r="YH42" s="28"/>
      <c r="YI42" s="28"/>
      <c r="YJ42" s="28"/>
      <c r="YK42" s="28"/>
      <c r="YL42" s="28"/>
      <c r="YM42" s="28"/>
      <c r="YN42" s="28"/>
      <c r="YO42" s="28"/>
      <c r="YP42" s="28"/>
      <c r="YQ42" s="28"/>
      <c r="YR42" s="28"/>
      <c r="YS42" s="28"/>
      <c r="YT42" s="28"/>
      <c r="YU42" s="28"/>
      <c r="YV42" s="28"/>
      <c r="YW42" s="28"/>
      <c r="YX42" s="28"/>
      <c r="YY42" s="28"/>
      <c r="YZ42" s="28"/>
      <c r="ZA42" s="28"/>
      <c r="ZB42" s="28"/>
      <c r="ZC42" s="28"/>
      <c r="ZD42" s="28"/>
      <c r="ZE42" s="28"/>
      <c r="ZF42" s="28"/>
      <c r="ZG42" s="28"/>
      <c r="ZH42" s="28"/>
      <c r="ZI42" s="28"/>
      <c r="ZJ42" s="28"/>
      <c r="ZK42" s="28"/>
      <c r="ZL42" s="28"/>
      <c r="ZM42" s="28"/>
      <c r="ZN42" s="28"/>
      <c r="ZO42" s="28"/>
      <c r="ZP42" s="28"/>
      <c r="ZQ42" s="28"/>
      <c r="ZR42" s="28"/>
      <c r="ZS42" s="28"/>
      <c r="ZT42" s="28"/>
      <c r="ZU42" s="28"/>
      <c r="ZV42" s="28"/>
      <c r="ZW42" s="28"/>
      <c r="ZX42" s="28"/>
      <c r="ZY42" s="28"/>
      <c r="ZZ42" s="28"/>
      <c r="AAA42" s="28"/>
      <c r="AAB42" s="28"/>
      <c r="AAC42" s="28"/>
      <c r="AAD42" s="28"/>
      <c r="AAE42" s="28"/>
      <c r="AAF42" s="28"/>
      <c r="AAG42" s="28"/>
      <c r="AAH42" s="28"/>
      <c r="AAI42" s="28"/>
      <c r="AAJ42" s="28"/>
      <c r="AAK42" s="28"/>
      <c r="AAL42" s="28"/>
      <c r="AAM42" s="28"/>
      <c r="AAN42" s="28"/>
      <c r="AAO42" s="28"/>
      <c r="AAP42" s="28"/>
      <c r="AAQ42" s="28"/>
      <c r="AAR42" s="28"/>
      <c r="AAS42" s="28"/>
      <c r="AAT42" s="28"/>
      <c r="AAU42" s="28"/>
      <c r="AAV42" s="28"/>
      <c r="AAW42" s="28"/>
      <c r="AAX42" s="28"/>
      <c r="AAY42" s="28"/>
      <c r="AAZ42" s="28"/>
      <c r="ABA42" s="28"/>
      <c r="ABB42" s="28"/>
      <c r="ABC42" s="28"/>
      <c r="ABD42" s="28"/>
      <c r="ABE42" s="28"/>
      <c r="ABF42" s="28"/>
      <c r="ABG42" s="28"/>
      <c r="ABH42" s="28"/>
      <c r="ABI42" s="28"/>
      <c r="ABJ42" s="28"/>
      <c r="ABK42" s="28"/>
      <c r="ABL42" s="28"/>
      <c r="ABM42" s="28"/>
      <c r="ABN42" s="28"/>
      <c r="ABO42" s="28"/>
      <c r="ABP42" s="28"/>
      <c r="ABQ42" s="28"/>
      <c r="ABR42" s="28"/>
      <c r="ABS42" s="28"/>
      <c r="ABT42" s="28"/>
      <c r="ABU42" s="28"/>
      <c r="ABV42" s="28"/>
      <c r="ABW42" s="28"/>
      <c r="ABX42" s="28"/>
      <c r="ABY42" s="28"/>
      <c r="ABZ42" s="28"/>
      <c r="ACA42" s="28"/>
      <c r="ACB42" s="28"/>
      <c r="ACC42" s="28"/>
      <c r="ACD42" s="28"/>
      <c r="ACE42" s="28"/>
      <c r="ACF42" s="28"/>
      <c r="ACG42" s="28"/>
      <c r="ACH42" s="28"/>
      <c r="ACI42" s="28"/>
      <c r="ACJ42" s="28"/>
      <c r="ACK42" s="28"/>
      <c r="ACL42" s="28"/>
      <c r="ACM42" s="28"/>
      <c r="ACN42" s="28"/>
      <c r="ACO42" s="28"/>
      <c r="ACP42" s="28"/>
      <c r="ACQ42" s="28"/>
      <c r="ACR42" s="28"/>
      <c r="ACS42" s="28"/>
      <c r="ACT42" s="28"/>
      <c r="ACU42" s="28"/>
      <c r="ACV42" s="28"/>
      <c r="ACW42" s="28"/>
      <c r="ACX42" s="28"/>
      <c r="ACY42" s="28"/>
      <c r="ACZ42" s="28"/>
      <c r="ADA42" s="28"/>
      <c r="ADB42" s="28"/>
      <c r="ADC42" s="28"/>
      <c r="ADD42" s="28"/>
      <c r="ADE42" s="28"/>
      <c r="ADF42" s="28"/>
      <c r="ADG42" s="28"/>
      <c r="ADH42" s="28"/>
      <c r="ADI42" s="28"/>
      <c r="ADJ42" s="28"/>
      <c r="ADK42" s="28"/>
      <c r="ADL42" s="28"/>
      <c r="ADM42" s="28"/>
      <c r="ADN42" s="28"/>
      <c r="ADO42" s="28"/>
      <c r="ADP42" s="28"/>
      <c r="ADQ42" s="28"/>
      <c r="ADR42" s="28"/>
      <c r="ADS42" s="28"/>
      <c r="ADT42" s="28"/>
      <c r="ADU42" s="28"/>
      <c r="ADV42" s="28"/>
      <c r="ADW42" s="28"/>
      <c r="ADX42" s="28"/>
      <c r="ADY42" s="28"/>
      <c r="ADZ42" s="28"/>
      <c r="AEA42" s="28"/>
      <c r="AEB42" s="28"/>
      <c r="AEC42" s="28"/>
      <c r="AED42" s="28"/>
      <c r="AEE42" s="28"/>
      <c r="AEF42" s="28"/>
      <c r="AEG42" s="28"/>
      <c r="AEH42" s="28"/>
      <c r="AEI42" s="28"/>
      <c r="AEJ42" s="28"/>
      <c r="AEK42" s="28"/>
      <c r="AEL42" s="28"/>
      <c r="AEM42" s="28"/>
      <c r="AEN42" s="28"/>
      <c r="AEO42" s="28"/>
      <c r="AEP42" s="28"/>
      <c r="AEQ42" s="28"/>
      <c r="AER42" s="28"/>
      <c r="AES42" s="28"/>
      <c r="AET42" s="28"/>
      <c r="AEU42" s="28"/>
      <c r="AEV42" s="28"/>
      <c r="AEW42" s="28"/>
      <c r="AEX42" s="28"/>
      <c r="AEY42" s="28"/>
      <c r="AEZ42" s="28"/>
      <c r="AFA42" s="28"/>
      <c r="AFB42" s="28"/>
      <c r="AFC42" s="28"/>
      <c r="AFD42" s="28"/>
      <c r="AFE42" s="28"/>
      <c r="AFF42" s="28"/>
      <c r="AFG42" s="28"/>
      <c r="AFH42" s="28"/>
      <c r="AFI42" s="28"/>
      <c r="AFJ42" s="28"/>
      <c r="AFK42" s="28"/>
      <c r="AFL42" s="28"/>
      <c r="AFM42" s="28"/>
      <c r="AFN42" s="28"/>
      <c r="AFO42" s="28"/>
      <c r="AFP42" s="28"/>
    </row>
    <row r="43" spans="1:848" s="2" customFormat="1" ht="28.05" customHeight="1">
      <c r="A43" s="483"/>
      <c r="B43" s="484"/>
      <c r="C43" s="489" t="s">
        <v>319</v>
      </c>
      <c r="D43" s="486"/>
      <c r="E43" s="487" t="b">
        <v>0</v>
      </c>
      <c r="F43" s="453">
        <f>('MAIN SHEET'!$H$28)*I43/100</f>
        <v>0</v>
      </c>
      <c r="G43" s="453">
        <f>('MAIN SHEET'!$I$28)*I43/100</f>
        <v>0</v>
      </c>
      <c r="H43" s="35" t="s">
        <v>453</v>
      </c>
      <c r="I43" s="454">
        <v>100</v>
      </c>
      <c r="J43" s="467" t="s">
        <v>334</v>
      </c>
      <c r="K43" s="456">
        <f t="shared" si="4"/>
        <v>0</v>
      </c>
      <c r="L43" s="422" t="str">
        <f t="shared" si="5"/>
        <v/>
      </c>
      <c r="M43" s="433">
        <v>1.784</v>
      </c>
      <c r="N43" s="87" t="s">
        <v>280</v>
      </c>
      <c r="O43" s="90">
        <f>G43*M43*G32</f>
        <v>0</v>
      </c>
      <c r="P43" s="87" t="s">
        <v>279</v>
      </c>
      <c r="Q43" s="86">
        <v>1.7949999999999999</v>
      </c>
      <c r="R43" s="87" t="s">
        <v>281</v>
      </c>
      <c r="S43" s="90">
        <f>G43*Q43*G32</f>
        <v>0</v>
      </c>
      <c r="T43" s="88" t="s">
        <v>282</v>
      </c>
      <c r="U43" s="47">
        <v>2.2400000000000002</v>
      </c>
      <c r="V43" s="47" t="s">
        <v>284</v>
      </c>
      <c r="W43" s="47">
        <f>G43*U43*G32</f>
        <v>0</v>
      </c>
      <c r="X43" s="88" t="s">
        <v>283</v>
      </c>
      <c r="Y43" s="47">
        <f>(O43+S43+W43)/3</f>
        <v>0</v>
      </c>
      <c r="Z43" s="47">
        <f>(G43*0.011545*275*G32*0.4*0.45*3.67) + (G43*0.011545*275*G32*0.6*0.44*0.5)</f>
        <v>0</v>
      </c>
      <c r="AA43" s="47">
        <f>Y43-Z43</f>
        <v>0</v>
      </c>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c r="IW43" s="28"/>
      <c r="IX43" s="28"/>
      <c r="IY43" s="28"/>
      <c r="IZ43" s="28"/>
      <c r="JA43" s="28"/>
      <c r="JB43" s="28"/>
      <c r="JC43" s="28"/>
      <c r="JD43" s="28"/>
      <c r="JE43" s="28"/>
      <c r="JF43" s="28"/>
      <c r="JG43" s="28"/>
      <c r="JH43" s="28"/>
      <c r="JI43" s="28"/>
      <c r="JJ43" s="28"/>
      <c r="JK43" s="28"/>
      <c r="JL43" s="28"/>
      <c r="JM43" s="28"/>
      <c r="JN43" s="28"/>
      <c r="JO43" s="28"/>
      <c r="JP43" s="28"/>
      <c r="JQ43" s="28"/>
      <c r="JR43" s="28"/>
      <c r="JS43" s="28"/>
      <c r="JT43" s="28"/>
      <c r="JU43" s="28"/>
      <c r="JV43" s="28"/>
      <c r="JW43" s="28"/>
      <c r="JX43" s="28"/>
      <c r="JY43" s="28"/>
      <c r="JZ43" s="28"/>
      <c r="KA43" s="28"/>
      <c r="KB43" s="28"/>
      <c r="KC43" s="28"/>
      <c r="KD43" s="28"/>
      <c r="KE43" s="28"/>
      <c r="KF43" s="28"/>
      <c r="KG43" s="28"/>
      <c r="KH43" s="28"/>
      <c r="KI43" s="28"/>
      <c r="KJ43" s="28"/>
      <c r="KK43" s="28"/>
      <c r="KL43" s="28"/>
      <c r="KM43" s="28"/>
      <c r="KN43" s="28"/>
      <c r="KO43" s="28"/>
      <c r="KP43" s="28"/>
      <c r="KQ43" s="28"/>
      <c r="KR43" s="28"/>
      <c r="KS43" s="28"/>
      <c r="KT43" s="28"/>
      <c r="KU43" s="28"/>
      <c r="KV43" s="28"/>
      <c r="KW43" s="28"/>
      <c r="KX43" s="28"/>
      <c r="KY43" s="28"/>
      <c r="KZ43" s="28"/>
      <c r="LA43" s="28"/>
      <c r="LB43" s="28"/>
      <c r="LC43" s="28"/>
      <c r="LD43" s="28"/>
      <c r="LE43" s="28"/>
      <c r="LF43" s="28"/>
      <c r="LG43" s="28"/>
      <c r="LH43" s="28"/>
      <c r="LI43" s="28"/>
      <c r="LJ43" s="28"/>
      <c r="LK43" s="28"/>
      <c r="LL43" s="28"/>
      <c r="LM43" s="28"/>
      <c r="LN43" s="28"/>
      <c r="LO43" s="28"/>
      <c r="LP43" s="28"/>
      <c r="LQ43" s="28"/>
      <c r="LR43" s="28"/>
      <c r="LS43" s="28"/>
      <c r="LT43" s="28"/>
      <c r="LU43" s="28"/>
      <c r="LV43" s="28"/>
      <c r="LW43" s="28"/>
      <c r="LX43" s="28"/>
      <c r="LY43" s="28"/>
      <c r="LZ43" s="28"/>
      <c r="MA43" s="28"/>
      <c r="MB43" s="28"/>
      <c r="MC43" s="28"/>
      <c r="MD43" s="28"/>
      <c r="ME43" s="28"/>
      <c r="MF43" s="28"/>
      <c r="MG43" s="28"/>
      <c r="MH43" s="28"/>
      <c r="MI43" s="28"/>
      <c r="MJ43" s="28"/>
      <c r="MK43" s="28"/>
      <c r="ML43" s="28"/>
      <c r="MM43" s="28"/>
      <c r="MN43" s="28"/>
      <c r="MO43" s="28"/>
      <c r="MP43" s="28"/>
      <c r="MQ43" s="28"/>
      <c r="MR43" s="28"/>
      <c r="MS43" s="28"/>
      <c r="MT43" s="28"/>
      <c r="MU43" s="28"/>
      <c r="MV43" s="28"/>
      <c r="MW43" s="28"/>
      <c r="MX43" s="28"/>
      <c r="MY43" s="28"/>
      <c r="MZ43" s="28"/>
      <c r="NA43" s="28"/>
      <c r="NB43" s="28"/>
      <c r="NC43" s="28"/>
      <c r="ND43" s="28"/>
      <c r="NE43" s="28"/>
      <c r="NF43" s="28"/>
      <c r="NG43" s="28"/>
      <c r="NH43" s="28"/>
      <c r="NI43" s="28"/>
      <c r="NJ43" s="28"/>
      <c r="NK43" s="28"/>
      <c r="NL43" s="28"/>
      <c r="NM43" s="28"/>
      <c r="NN43" s="28"/>
      <c r="NO43" s="28"/>
      <c r="NP43" s="28"/>
      <c r="NQ43" s="28"/>
      <c r="NR43" s="28"/>
      <c r="NS43" s="28"/>
      <c r="NT43" s="28"/>
      <c r="NU43" s="28"/>
      <c r="NV43" s="28"/>
      <c r="NW43" s="28"/>
      <c r="NX43" s="28"/>
      <c r="NY43" s="28"/>
      <c r="NZ43" s="28"/>
      <c r="OA43" s="28"/>
      <c r="OB43" s="28"/>
      <c r="OC43" s="28"/>
      <c r="OD43" s="28"/>
      <c r="OE43" s="28"/>
      <c r="OF43" s="28"/>
      <c r="OG43" s="28"/>
      <c r="OH43" s="28"/>
      <c r="OI43" s="28"/>
      <c r="OJ43" s="28"/>
      <c r="OK43" s="28"/>
      <c r="OL43" s="28"/>
      <c r="OM43" s="28"/>
      <c r="ON43" s="28"/>
      <c r="OO43" s="28"/>
      <c r="OP43" s="28"/>
      <c r="OQ43" s="28"/>
      <c r="OR43" s="28"/>
      <c r="OS43" s="28"/>
      <c r="OT43" s="28"/>
      <c r="OU43" s="28"/>
      <c r="OV43" s="28"/>
      <c r="OW43" s="28"/>
      <c r="OX43" s="28"/>
      <c r="OY43" s="28"/>
      <c r="OZ43" s="28"/>
      <c r="PA43" s="28"/>
      <c r="PB43" s="28"/>
      <c r="PC43" s="28"/>
      <c r="PD43" s="28"/>
      <c r="PE43" s="28"/>
      <c r="PF43" s="28"/>
      <c r="PG43" s="28"/>
      <c r="PH43" s="28"/>
      <c r="PI43" s="28"/>
      <c r="PJ43" s="28"/>
      <c r="PK43" s="28"/>
      <c r="PL43" s="28"/>
      <c r="PM43" s="28"/>
      <c r="PN43" s="28"/>
      <c r="PO43" s="28"/>
      <c r="PP43" s="28"/>
      <c r="PQ43" s="28"/>
      <c r="PR43" s="28"/>
      <c r="PS43" s="28"/>
      <c r="PT43" s="28"/>
      <c r="PU43" s="28"/>
      <c r="PV43" s="28"/>
      <c r="PW43" s="28"/>
      <c r="PX43" s="28"/>
      <c r="PY43" s="28"/>
      <c r="PZ43" s="28"/>
      <c r="QA43" s="28"/>
      <c r="QB43" s="28"/>
      <c r="QC43" s="28"/>
      <c r="QD43" s="28"/>
      <c r="QE43" s="28"/>
      <c r="QF43" s="28"/>
      <c r="QG43" s="28"/>
      <c r="QH43" s="28"/>
      <c r="QI43" s="28"/>
      <c r="QJ43" s="28"/>
      <c r="QK43" s="28"/>
      <c r="QL43" s="28"/>
      <c r="QM43" s="28"/>
      <c r="QN43" s="28"/>
      <c r="QO43" s="28"/>
      <c r="QP43" s="28"/>
      <c r="QQ43" s="28"/>
      <c r="QR43" s="28"/>
      <c r="QS43" s="28"/>
      <c r="QT43" s="28"/>
      <c r="QU43" s="28"/>
      <c r="QV43" s="28"/>
      <c r="QW43" s="28"/>
      <c r="QX43" s="28"/>
      <c r="QY43" s="28"/>
      <c r="QZ43" s="28"/>
      <c r="RA43" s="28"/>
      <c r="RB43" s="28"/>
      <c r="RC43" s="28"/>
      <c r="RD43" s="28"/>
      <c r="RE43" s="28"/>
      <c r="RF43" s="28"/>
      <c r="RG43" s="28"/>
      <c r="RH43" s="28"/>
      <c r="RI43" s="28"/>
      <c r="RJ43" s="28"/>
      <c r="RK43" s="28"/>
      <c r="RL43" s="28"/>
      <c r="RM43" s="28"/>
      <c r="RN43" s="28"/>
      <c r="RO43" s="28"/>
      <c r="RP43" s="28"/>
      <c r="RQ43" s="28"/>
      <c r="RR43" s="28"/>
      <c r="RS43" s="28"/>
      <c r="RT43" s="28"/>
      <c r="RU43" s="28"/>
      <c r="RV43" s="28"/>
      <c r="RW43" s="28"/>
      <c r="RX43" s="28"/>
      <c r="RY43" s="28"/>
      <c r="RZ43" s="28"/>
      <c r="SA43" s="28"/>
      <c r="SB43" s="28"/>
      <c r="SC43" s="28"/>
      <c r="SD43" s="28"/>
      <c r="SE43" s="28"/>
      <c r="SF43" s="28"/>
      <c r="SG43" s="28"/>
      <c r="SH43" s="28"/>
      <c r="SI43" s="28"/>
      <c r="SJ43" s="28"/>
      <c r="SK43" s="28"/>
      <c r="SL43" s="28"/>
      <c r="SM43" s="28"/>
      <c r="SN43" s="28"/>
      <c r="SO43" s="28"/>
      <c r="SP43" s="28"/>
      <c r="SQ43" s="28"/>
      <c r="SR43" s="28"/>
      <c r="SS43" s="28"/>
      <c r="ST43" s="28"/>
      <c r="SU43" s="28"/>
      <c r="SV43" s="28"/>
      <c r="SW43" s="28"/>
      <c r="SX43" s="28"/>
      <c r="SY43" s="28"/>
      <c r="SZ43" s="28"/>
      <c r="TA43" s="28"/>
      <c r="TB43" s="28"/>
      <c r="TC43" s="28"/>
      <c r="TD43" s="28"/>
      <c r="TE43" s="28"/>
      <c r="TF43" s="28"/>
      <c r="TG43" s="28"/>
      <c r="TH43" s="28"/>
      <c r="TI43" s="28"/>
      <c r="TJ43" s="28"/>
      <c r="TK43" s="28"/>
      <c r="TL43" s="28"/>
      <c r="TM43" s="28"/>
      <c r="TN43" s="28"/>
      <c r="TO43" s="28"/>
      <c r="TP43" s="28"/>
      <c r="TQ43" s="28"/>
      <c r="TR43" s="28"/>
      <c r="TS43" s="28"/>
      <c r="TT43" s="28"/>
      <c r="TU43" s="28"/>
      <c r="TV43" s="28"/>
      <c r="TW43" s="28"/>
      <c r="TX43" s="28"/>
      <c r="TY43" s="28"/>
      <c r="TZ43" s="28"/>
      <c r="UA43" s="28"/>
      <c r="UB43" s="28"/>
      <c r="UC43" s="28"/>
      <c r="UD43" s="28"/>
      <c r="UE43" s="28"/>
      <c r="UF43" s="28"/>
      <c r="UG43" s="28"/>
      <c r="UH43" s="28"/>
      <c r="UI43" s="28"/>
      <c r="UJ43" s="28"/>
      <c r="UK43" s="28"/>
      <c r="UL43" s="28"/>
      <c r="UM43" s="28"/>
      <c r="UN43" s="28"/>
      <c r="UO43" s="28"/>
      <c r="UP43" s="28"/>
      <c r="UQ43" s="28"/>
      <c r="UR43" s="28"/>
      <c r="US43" s="28"/>
      <c r="UT43" s="28"/>
      <c r="UU43" s="28"/>
      <c r="UV43" s="28"/>
      <c r="UW43" s="28"/>
      <c r="UX43" s="28"/>
      <c r="UY43" s="28"/>
      <c r="UZ43" s="28"/>
      <c r="VA43" s="28"/>
      <c r="VB43" s="28"/>
      <c r="VC43" s="28"/>
      <c r="VD43" s="28"/>
      <c r="VE43" s="28"/>
      <c r="VF43" s="28"/>
      <c r="VG43" s="28"/>
      <c r="VH43" s="28"/>
      <c r="VI43" s="28"/>
      <c r="VJ43" s="28"/>
      <c r="VK43" s="28"/>
      <c r="VL43" s="28"/>
      <c r="VM43" s="28"/>
      <c r="VN43" s="28"/>
      <c r="VO43" s="28"/>
      <c r="VP43" s="28"/>
      <c r="VQ43" s="28"/>
      <c r="VR43" s="28"/>
      <c r="VS43" s="28"/>
      <c r="VT43" s="28"/>
      <c r="VU43" s="28"/>
      <c r="VV43" s="28"/>
      <c r="VW43" s="28"/>
      <c r="VX43" s="28"/>
      <c r="VY43" s="28"/>
      <c r="VZ43" s="28"/>
      <c r="WA43" s="28"/>
      <c r="WB43" s="28"/>
      <c r="WC43" s="28"/>
      <c r="WD43" s="28"/>
      <c r="WE43" s="28"/>
      <c r="WF43" s="28"/>
      <c r="WG43" s="28"/>
      <c r="WH43" s="28"/>
      <c r="WI43" s="28"/>
      <c r="WJ43" s="28"/>
      <c r="WK43" s="28"/>
      <c r="WL43" s="28"/>
      <c r="WM43" s="28"/>
      <c r="WN43" s="28"/>
      <c r="WO43" s="28"/>
      <c r="WP43" s="28"/>
      <c r="WQ43" s="28"/>
      <c r="WR43" s="28"/>
      <c r="WS43" s="28"/>
      <c r="WT43" s="28"/>
      <c r="WU43" s="28"/>
      <c r="WV43" s="28"/>
      <c r="WW43" s="28"/>
      <c r="WX43" s="28"/>
      <c r="WY43" s="28"/>
      <c r="WZ43" s="28"/>
      <c r="XA43" s="28"/>
      <c r="XB43" s="28"/>
      <c r="XC43" s="28"/>
      <c r="XD43" s="28"/>
      <c r="XE43" s="28"/>
      <c r="XF43" s="28"/>
      <c r="XG43" s="28"/>
      <c r="XH43" s="28"/>
      <c r="XI43" s="28"/>
      <c r="XJ43" s="28"/>
      <c r="XK43" s="28"/>
      <c r="XL43" s="28"/>
      <c r="XM43" s="28"/>
      <c r="XN43" s="28"/>
      <c r="XO43" s="28"/>
      <c r="XP43" s="28"/>
      <c r="XQ43" s="28"/>
      <c r="XR43" s="28"/>
      <c r="XS43" s="28"/>
      <c r="XT43" s="28"/>
      <c r="XU43" s="28"/>
      <c r="XV43" s="28"/>
      <c r="XW43" s="28"/>
      <c r="XX43" s="28"/>
      <c r="XY43" s="28"/>
      <c r="XZ43" s="28"/>
      <c r="YA43" s="28"/>
      <c r="YB43" s="28"/>
      <c r="YC43" s="28"/>
      <c r="YD43" s="28"/>
      <c r="YE43" s="28"/>
      <c r="YF43" s="28"/>
      <c r="YG43" s="28"/>
      <c r="YH43" s="28"/>
      <c r="YI43" s="28"/>
      <c r="YJ43" s="28"/>
      <c r="YK43" s="28"/>
      <c r="YL43" s="28"/>
      <c r="YM43" s="28"/>
      <c r="YN43" s="28"/>
      <c r="YO43" s="28"/>
      <c r="YP43" s="28"/>
      <c r="YQ43" s="28"/>
      <c r="YR43" s="28"/>
      <c r="YS43" s="28"/>
      <c r="YT43" s="28"/>
      <c r="YU43" s="28"/>
      <c r="YV43" s="28"/>
      <c r="YW43" s="28"/>
      <c r="YX43" s="28"/>
      <c r="YY43" s="28"/>
      <c r="YZ43" s="28"/>
      <c r="ZA43" s="28"/>
      <c r="ZB43" s="28"/>
      <c r="ZC43" s="28"/>
      <c r="ZD43" s="28"/>
      <c r="ZE43" s="28"/>
      <c r="ZF43" s="28"/>
      <c r="ZG43" s="28"/>
      <c r="ZH43" s="28"/>
      <c r="ZI43" s="28"/>
      <c r="ZJ43" s="28"/>
      <c r="ZK43" s="28"/>
      <c r="ZL43" s="28"/>
      <c r="ZM43" s="28"/>
      <c r="ZN43" s="28"/>
      <c r="ZO43" s="28"/>
      <c r="ZP43" s="28"/>
      <c r="ZQ43" s="28"/>
      <c r="ZR43" s="28"/>
      <c r="ZS43" s="28"/>
      <c r="ZT43" s="28"/>
      <c r="ZU43" s="28"/>
      <c r="ZV43" s="28"/>
      <c r="ZW43" s="28"/>
      <c r="ZX43" s="28"/>
      <c r="ZY43" s="28"/>
      <c r="ZZ43" s="28"/>
      <c r="AAA43" s="28"/>
      <c r="AAB43" s="28"/>
      <c r="AAC43" s="28"/>
      <c r="AAD43" s="28"/>
      <c r="AAE43" s="28"/>
      <c r="AAF43" s="28"/>
      <c r="AAG43" s="28"/>
      <c r="AAH43" s="28"/>
      <c r="AAI43" s="28"/>
      <c r="AAJ43" s="28"/>
      <c r="AAK43" s="28"/>
      <c r="AAL43" s="28"/>
      <c r="AAM43" s="28"/>
      <c r="AAN43" s="28"/>
      <c r="AAO43" s="28"/>
      <c r="AAP43" s="28"/>
      <c r="AAQ43" s="28"/>
      <c r="AAR43" s="28"/>
      <c r="AAS43" s="28"/>
      <c r="AAT43" s="28"/>
      <c r="AAU43" s="28"/>
      <c r="AAV43" s="28"/>
      <c r="AAW43" s="28"/>
      <c r="AAX43" s="28"/>
      <c r="AAY43" s="28"/>
      <c r="AAZ43" s="28"/>
      <c r="ABA43" s="28"/>
      <c r="ABB43" s="28"/>
      <c r="ABC43" s="28"/>
      <c r="ABD43" s="28"/>
      <c r="ABE43" s="28"/>
      <c r="ABF43" s="28"/>
      <c r="ABG43" s="28"/>
      <c r="ABH43" s="28"/>
      <c r="ABI43" s="28"/>
      <c r="ABJ43" s="28"/>
      <c r="ABK43" s="28"/>
      <c r="ABL43" s="28"/>
      <c r="ABM43" s="28"/>
      <c r="ABN43" s="28"/>
      <c r="ABO43" s="28"/>
      <c r="ABP43" s="28"/>
      <c r="ABQ43" s="28"/>
      <c r="ABR43" s="28"/>
      <c r="ABS43" s="28"/>
      <c r="ABT43" s="28"/>
      <c r="ABU43" s="28"/>
      <c r="ABV43" s="28"/>
      <c r="ABW43" s="28"/>
      <c r="ABX43" s="28"/>
      <c r="ABY43" s="28"/>
      <c r="ABZ43" s="28"/>
      <c r="ACA43" s="28"/>
      <c r="ACB43" s="28"/>
      <c r="ACC43" s="28"/>
      <c r="ACD43" s="28"/>
      <c r="ACE43" s="28"/>
      <c r="ACF43" s="28"/>
      <c r="ACG43" s="28"/>
      <c r="ACH43" s="28"/>
      <c r="ACI43" s="28"/>
      <c r="ACJ43" s="28"/>
      <c r="ACK43" s="28"/>
      <c r="ACL43" s="28"/>
      <c r="ACM43" s="28"/>
      <c r="ACN43" s="28"/>
      <c r="ACO43" s="28"/>
      <c r="ACP43" s="28"/>
      <c r="ACQ43" s="28"/>
      <c r="ACR43" s="28"/>
      <c r="ACS43" s="28"/>
      <c r="ACT43" s="28"/>
      <c r="ACU43" s="28"/>
      <c r="ACV43" s="28"/>
      <c r="ACW43" s="28"/>
      <c r="ACX43" s="28"/>
      <c r="ACY43" s="28"/>
      <c r="ACZ43" s="28"/>
      <c r="ADA43" s="28"/>
      <c r="ADB43" s="28"/>
      <c r="ADC43" s="28"/>
      <c r="ADD43" s="28"/>
      <c r="ADE43" s="28"/>
      <c r="ADF43" s="28"/>
      <c r="ADG43" s="28"/>
      <c r="ADH43" s="28"/>
      <c r="ADI43" s="28"/>
      <c r="ADJ43" s="28"/>
      <c r="ADK43" s="28"/>
      <c r="ADL43" s="28"/>
      <c r="ADM43" s="28"/>
      <c r="ADN43" s="28"/>
      <c r="ADO43" s="28"/>
      <c r="ADP43" s="28"/>
      <c r="ADQ43" s="28"/>
      <c r="ADR43" s="28"/>
      <c r="ADS43" s="28"/>
      <c r="ADT43" s="28"/>
      <c r="ADU43" s="28"/>
      <c r="ADV43" s="28"/>
      <c r="ADW43" s="28"/>
      <c r="ADX43" s="28"/>
      <c r="ADY43" s="28"/>
      <c r="ADZ43" s="28"/>
      <c r="AEA43" s="28"/>
      <c r="AEB43" s="28"/>
      <c r="AEC43" s="28"/>
      <c r="AED43" s="28"/>
      <c r="AEE43" s="28"/>
      <c r="AEF43" s="28"/>
      <c r="AEG43" s="28"/>
      <c r="AEH43" s="28"/>
      <c r="AEI43" s="28"/>
      <c r="AEJ43" s="28"/>
      <c r="AEK43" s="28"/>
      <c r="AEL43" s="28"/>
      <c r="AEM43" s="28"/>
      <c r="AEN43" s="28"/>
      <c r="AEO43" s="28"/>
      <c r="AEP43" s="28"/>
      <c r="AEQ43" s="28"/>
      <c r="AER43" s="28"/>
      <c r="AES43" s="28"/>
      <c r="AET43" s="28"/>
      <c r="AEU43" s="28"/>
      <c r="AEV43" s="28"/>
      <c r="AEW43" s="28"/>
      <c r="AEX43" s="28"/>
      <c r="AEY43" s="28"/>
      <c r="AEZ43" s="28"/>
      <c r="AFA43" s="28"/>
      <c r="AFB43" s="28"/>
      <c r="AFC43" s="28"/>
      <c r="AFD43" s="28"/>
      <c r="AFE43" s="28"/>
      <c r="AFF43" s="28"/>
      <c r="AFG43" s="28"/>
      <c r="AFH43" s="28"/>
      <c r="AFI43" s="28"/>
      <c r="AFJ43" s="28"/>
      <c r="AFK43" s="28"/>
      <c r="AFL43" s="28"/>
      <c r="AFM43" s="28"/>
      <c r="AFN43" s="28"/>
      <c r="AFO43" s="28"/>
      <c r="AFP43" s="28"/>
    </row>
    <row r="44" spans="1:848" s="6" customFormat="1" ht="28.05" customHeight="1">
      <c r="A44" s="457"/>
      <c r="B44" s="44"/>
      <c r="C44" s="472"/>
      <c r="D44" s="44"/>
      <c r="E44" s="44"/>
      <c r="F44" s="44"/>
      <c r="G44" s="44"/>
      <c r="H44" s="44"/>
      <c r="I44" s="44"/>
      <c r="J44" s="44"/>
      <c r="K44" s="44"/>
      <c r="L44" s="428"/>
      <c r="M44" s="85"/>
      <c r="N44" s="52"/>
      <c r="O44" s="52"/>
      <c r="P44" s="55"/>
      <c r="Q44" s="52"/>
      <c r="R44" s="52"/>
      <c r="S44" s="52"/>
      <c r="T44" s="52"/>
      <c r="U44" s="52"/>
      <c r="V44" s="52"/>
      <c r="W44" s="52"/>
      <c r="X44" s="52"/>
      <c r="Y44" s="52"/>
      <c r="Z44" s="52"/>
      <c r="AA44" s="52"/>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c r="IV44" s="28"/>
      <c r="IW44" s="28"/>
      <c r="IX44" s="28"/>
      <c r="IY44" s="28"/>
      <c r="IZ44" s="28"/>
      <c r="JA44" s="28"/>
      <c r="JB44" s="28"/>
      <c r="JC44" s="28"/>
      <c r="JD44" s="28"/>
      <c r="JE44" s="28"/>
      <c r="JF44" s="28"/>
      <c r="JG44" s="28"/>
      <c r="JH44" s="28"/>
      <c r="JI44" s="28"/>
      <c r="JJ44" s="28"/>
      <c r="JK44" s="28"/>
      <c r="JL44" s="28"/>
      <c r="JM44" s="28"/>
      <c r="JN44" s="28"/>
      <c r="JO44" s="28"/>
      <c r="JP44" s="28"/>
      <c r="JQ44" s="28"/>
      <c r="JR44" s="28"/>
      <c r="JS44" s="28"/>
      <c r="JT44" s="28"/>
      <c r="JU44" s="28"/>
      <c r="JV44" s="28"/>
      <c r="JW44" s="28"/>
      <c r="JX44" s="28"/>
      <c r="JY44" s="28"/>
      <c r="JZ44" s="28"/>
      <c r="KA44" s="28"/>
      <c r="KB44" s="28"/>
      <c r="KC44" s="28"/>
      <c r="KD44" s="28"/>
      <c r="KE44" s="28"/>
      <c r="KF44" s="28"/>
      <c r="KG44" s="28"/>
      <c r="KH44" s="28"/>
      <c r="KI44" s="28"/>
      <c r="KJ44" s="28"/>
      <c r="KK44" s="28"/>
      <c r="KL44" s="28"/>
      <c r="KM44" s="28"/>
      <c r="KN44" s="28"/>
      <c r="KO44" s="28"/>
      <c r="KP44" s="28"/>
      <c r="KQ44" s="28"/>
      <c r="KR44" s="28"/>
      <c r="KS44" s="28"/>
      <c r="KT44" s="28"/>
      <c r="KU44" s="28"/>
      <c r="KV44" s="28"/>
      <c r="KW44" s="28"/>
      <c r="KX44" s="28"/>
      <c r="KY44" s="28"/>
      <c r="KZ44" s="28"/>
      <c r="LA44" s="28"/>
      <c r="LB44" s="28"/>
      <c r="LC44" s="28"/>
      <c r="LD44" s="28"/>
      <c r="LE44" s="28"/>
      <c r="LF44" s="28"/>
      <c r="LG44" s="28"/>
      <c r="LH44" s="28"/>
      <c r="LI44" s="28"/>
      <c r="LJ44" s="28"/>
      <c r="LK44" s="28"/>
      <c r="LL44" s="28"/>
      <c r="LM44" s="28"/>
      <c r="LN44" s="28"/>
      <c r="LO44" s="28"/>
      <c r="LP44" s="28"/>
      <c r="LQ44" s="28"/>
      <c r="LR44" s="28"/>
      <c r="LS44" s="28"/>
      <c r="LT44" s="28"/>
      <c r="LU44" s="28"/>
      <c r="LV44" s="28"/>
      <c r="LW44" s="28"/>
      <c r="LX44" s="28"/>
      <c r="LY44" s="28"/>
      <c r="LZ44" s="28"/>
      <c r="MA44" s="28"/>
      <c r="MB44" s="28"/>
      <c r="MC44" s="28"/>
      <c r="MD44" s="28"/>
      <c r="ME44" s="28"/>
      <c r="MF44" s="28"/>
      <c r="MG44" s="28"/>
      <c r="MH44" s="28"/>
      <c r="MI44" s="28"/>
      <c r="MJ44" s="28"/>
      <c r="MK44" s="28"/>
      <c r="ML44" s="28"/>
      <c r="MM44" s="28"/>
      <c r="MN44" s="28"/>
      <c r="MO44" s="28"/>
      <c r="MP44" s="28"/>
      <c r="MQ44" s="28"/>
      <c r="MR44" s="28"/>
      <c r="MS44" s="28"/>
      <c r="MT44" s="28"/>
      <c r="MU44" s="28"/>
      <c r="MV44" s="28"/>
      <c r="MW44" s="28"/>
      <c r="MX44" s="28"/>
      <c r="MY44" s="28"/>
      <c r="MZ44" s="28"/>
      <c r="NA44" s="28"/>
      <c r="NB44" s="28"/>
      <c r="NC44" s="28"/>
      <c r="ND44" s="28"/>
      <c r="NE44" s="28"/>
      <c r="NF44" s="28"/>
      <c r="NG44" s="28"/>
      <c r="NH44" s="28"/>
      <c r="NI44" s="28"/>
      <c r="NJ44" s="28"/>
      <c r="NK44" s="28"/>
      <c r="NL44" s="28"/>
      <c r="NM44" s="28"/>
      <c r="NN44" s="28"/>
      <c r="NO44" s="28"/>
      <c r="NP44" s="28"/>
      <c r="NQ44" s="28"/>
      <c r="NR44" s="28"/>
      <c r="NS44" s="28"/>
      <c r="NT44" s="28"/>
      <c r="NU44" s="28"/>
      <c r="NV44" s="28"/>
      <c r="NW44" s="28"/>
      <c r="NX44" s="28"/>
      <c r="NY44" s="28"/>
      <c r="NZ44" s="28"/>
      <c r="OA44" s="28"/>
      <c r="OB44" s="28"/>
      <c r="OC44" s="28"/>
      <c r="OD44" s="28"/>
      <c r="OE44" s="28"/>
      <c r="OF44" s="28"/>
      <c r="OG44" s="28"/>
      <c r="OH44" s="28"/>
      <c r="OI44" s="28"/>
      <c r="OJ44" s="28"/>
      <c r="OK44" s="28"/>
      <c r="OL44" s="28"/>
      <c r="OM44" s="28"/>
      <c r="ON44" s="28"/>
      <c r="OO44" s="28"/>
      <c r="OP44" s="28"/>
      <c r="OQ44" s="28"/>
      <c r="OR44" s="28"/>
      <c r="OS44" s="28"/>
      <c r="OT44" s="28"/>
      <c r="OU44" s="28"/>
      <c r="OV44" s="28"/>
      <c r="OW44" s="28"/>
      <c r="OX44" s="28"/>
      <c r="OY44" s="28"/>
      <c r="OZ44" s="28"/>
      <c r="PA44" s="28"/>
      <c r="PB44" s="28"/>
      <c r="PC44" s="28"/>
      <c r="PD44" s="28"/>
      <c r="PE44" s="28"/>
      <c r="PF44" s="28"/>
      <c r="PG44" s="28"/>
      <c r="PH44" s="28"/>
      <c r="PI44" s="28"/>
      <c r="PJ44" s="28"/>
      <c r="PK44" s="28"/>
      <c r="PL44" s="28"/>
      <c r="PM44" s="28"/>
      <c r="PN44" s="28"/>
      <c r="PO44" s="28"/>
      <c r="PP44" s="28"/>
      <c r="PQ44" s="28"/>
      <c r="PR44" s="28"/>
      <c r="PS44" s="28"/>
      <c r="PT44" s="28"/>
      <c r="PU44" s="28"/>
      <c r="PV44" s="28"/>
      <c r="PW44" s="28"/>
      <c r="PX44" s="28"/>
      <c r="PY44" s="28"/>
      <c r="PZ44" s="28"/>
      <c r="QA44" s="28"/>
      <c r="QB44" s="28"/>
      <c r="QC44" s="28"/>
      <c r="QD44" s="28"/>
      <c r="QE44" s="28"/>
      <c r="QF44" s="28"/>
      <c r="QG44" s="28"/>
      <c r="QH44" s="28"/>
      <c r="QI44" s="28"/>
      <c r="QJ44" s="28"/>
      <c r="QK44" s="28"/>
      <c r="QL44" s="28"/>
      <c r="QM44" s="28"/>
      <c r="QN44" s="28"/>
      <c r="QO44" s="28"/>
      <c r="QP44" s="28"/>
      <c r="QQ44" s="28"/>
      <c r="QR44" s="28"/>
      <c r="QS44" s="28"/>
      <c r="QT44" s="28"/>
      <c r="QU44" s="28"/>
      <c r="QV44" s="28"/>
      <c r="QW44" s="28"/>
      <c r="QX44" s="28"/>
      <c r="QY44" s="28"/>
      <c r="QZ44" s="28"/>
      <c r="RA44" s="28"/>
      <c r="RB44" s="28"/>
      <c r="RC44" s="28"/>
      <c r="RD44" s="28"/>
      <c r="RE44" s="28"/>
      <c r="RF44" s="28"/>
      <c r="RG44" s="28"/>
      <c r="RH44" s="28"/>
      <c r="RI44" s="28"/>
      <c r="RJ44" s="28"/>
      <c r="RK44" s="28"/>
      <c r="RL44" s="28"/>
      <c r="RM44" s="28"/>
      <c r="RN44" s="28"/>
      <c r="RO44" s="28"/>
      <c r="RP44" s="28"/>
      <c r="RQ44" s="28"/>
      <c r="RR44" s="28"/>
      <c r="RS44" s="28"/>
      <c r="RT44" s="28"/>
      <c r="RU44" s="28"/>
      <c r="RV44" s="28"/>
      <c r="RW44" s="28"/>
      <c r="RX44" s="28"/>
      <c r="RY44" s="28"/>
      <c r="RZ44" s="28"/>
      <c r="SA44" s="28"/>
      <c r="SB44" s="28"/>
      <c r="SC44" s="28"/>
      <c r="SD44" s="28"/>
      <c r="SE44" s="28"/>
      <c r="SF44" s="28"/>
      <c r="SG44" s="28"/>
      <c r="SH44" s="28"/>
      <c r="SI44" s="28"/>
      <c r="SJ44" s="28"/>
      <c r="SK44" s="28"/>
      <c r="SL44" s="28"/>
      <c r="SM44" s="28"/>
      <c r="SN44" s="28"/>
      <c r="SO44" s="28"/>
      <c r="SP44" s="28"/>
      <c r="SQ44" s="28"/>
      <c r="SR44" s="28"/>
      <c r="SS44" s="28"/>
      <c r="ST44" s="28"/>
      <c r="SU44" s="28"/>
      <c r="SV44" s="28"/>
      <c r="SW44" s="28"/>
      <c r="SX44" s="28"/>
      <c r="SY44" s="28"/>
      <c r="SZ44" s="28"/>
      <c r="TA44" s="28"/>
      <c r="TB44" s="28"/>
      <c r="TC44" s="28"/>
      <c r="TD44" s="28"/>
      <c r="TE44" s="28"/>
      <c r="TF44" s="28"/>
      <c r="TG44" s="28"/>
      <c r="TH44" s="28"/>
      <c r="TI44" s="28"/>
      <c r="TJ44" s="28"/>
      <c r="TK44" s="28"/>
      <c r="TL44" s="28"/>
      <c r="TM44" s="28"/>
      <c r="TN44" s="28"/>
      <c r="TO44" s="28"/>
      <c r="TP44" s="28"/>
      <c r="TQ44" s="28"/>
      <c r="TR44" s="28"/>
      <c r="TS44" s="28"/>
      <c r="TT44" s="28"/>
      <c r="TU44" s="28"/>
      <c r="TV44" s="28"/>
      <c r="TW44" s="28"/>
      <c r="TX44" s="28"/>
      <c r="TY44" s="28"/>
      <c r="TZ44" s="28"/>
      <c r="UA44" s="28"/>
      <c r="UB44" s="28"/>
      <c r="UC44" s="28"/>
      <c r="UD44" s="28"/>
      <c r="UE44" s="28"/>
      <c r="UF44" s="28"/>
      <c r="UG44" s="28"/>
      <c r="UH44" s="28"/>
      <c r="UI44" s="28"/>
      <c r="UJ44" s="28"/>
      <c r="UK44" s="28"/>
      <c r="UL44" s="28"/>
      <c r="UM44" s="28"/>
      <c r="UN44" s="28"/>
      <c r="UO44" s="28"/>
      <c r="UP44" s="28"/>
      <c r="UQ44" s="28"/>
      <c r="UR44" s="28"/>
      <c r="US44" s="28"/>
      <c r="UT44" s="28"/>
      <c r="UU44" s="28"/>
      <c r="UV44" s="28"/>
      <c r="UW44" s="28"/>
      <c r="UX44" s="28"/>
      <c r="UY44" s="28"/>
      <c r="UZ44" s="28"/>
      <c r="VA44" s="28"/>
      <c r="VB44" s="28"/>
      <c r="VC44" s="28"/>
      <c r="VD44" s="28"/>
      <c r="VE44" s="28"/>
      <c r="VF44" s="28"/>
      <c r="VG44" s="28"/>
      <c r="VH44" s="28"/>
      <c r="VI44" s="28"/>
      <c r="VJ44" s="28"/>
      <c r="VK44" s="28"/>
      <c r="VL44" s="28"/>
      <c r="VM44" s="28"/>
      <c r="VN44" s="28"/>
      <c r="VO44" s="28"/>
      <c r="VP44" s="28"/>
      <c r="VQ44" s="28"/>
      <c r="VR44" s="28"/>
      <c r="VS44" s="28"/>
      <c r="VT44" s="28"/>
      <c r="VU44" s="28"/>
      <c r="VV44" s="28"/>
      <c r="VW44" s="28"/>
      <c r="VX44" s="28"/>
      <c r="VY44" s="28"/>
      <c r="VZ44" s="28"/>
      <c r="WA44" s="28"/>
      <c r="WB44" s="28"/>
      <c r="WC44" s="28"/>
      <c r="WD44" s="28"/>
      <c r="WE44" s="28"/>
      <c r="WF44" s="28"/>
      <c r="WG44" s="28"/>
      <c r="WH44" s="28"/>
      <c r="WI44" s="28"/>
      <c r="WJ44" s="28"/>
      <c r="WK44" s="28"/>
      <c r="WL44" s="28"/>
      <c r="WM44" s="28"/>
      <c r="WN44" s="28"/>
      <c r="WO44" s="28"/>
      <c r="WP44" s="28"/>
      <c r="WQ44" s="28"/>
      <c r="WR44" s="28"/>
      <c r="WS44" s="28"/>
      <c r="WT44" s="28"/>
      <c r="WU44" s="28"/>
      <c r="WV44" s="28"/>
      <c r="WW44" s="28"/>
      <c r="WX44" s="28"/>
      <c r="WY44" s="28"/>
      <c r="WZ44" s="28"/>
      <c r="XA44" s="28"/>
      <c r="XB44" s="28"/>
      <c r="XC44" s="28"/>
      <c r="XD44" s="28"/>
      <c r="XE44" s="28"/>
      <c r="XF44" s="28"/>
      <c r="XG44" s="28"/>
      <c r="XH44" s="28"/>
      <c r="XI44" s="28"/>
      <c r="XJ44" s="28"/>
      <c r="XK44" s="28"/>
      <c r="XL44" s="28"/>
      <c r="XM44" s="28"/>
      <c r="XN44" s="28"/>
      <c r="XO44" s="28"/>
      <c r="XP44" s="28"/>
      <c r="XQ44" s="28"/>
      <c r="XR44" s="28"/>
      <c r="XS44" s="28"/>
      <c r="XT44" s="28"/>
      <c r="XU44" s="28"/>
      <c r="XV44" s="28"/>
      <c r="XW44" s="28"/>
      <c r="XX44" s="28"/>
      <c r="XY44" s="28"/>
      <c r="XZ44" s="28"/>
      <c r="YA44" s="28"/>
      <c r="YB44" s="28"/>
      <c r="YC44" s="28"/>
      <c r="YD44" s="28"/>
      <c r="YE44" s="28"/>
      <c r="YF44" s="28"/>
      <c r="YG44" s="28"/>
      <c r="YH44" s="28"/>
      <c r="YI44" s="28"/>
      <c r="YJ44" s="28"/>
      <c r="YK44" s="28"/>
      <c r="YL44" s="28"/>
      <c r="YM44" s="28"/>
      <c r="YN44" s="28"/>
      <c r="YO44" s="28"/>
      <c r="YP44" s="28"/>
      <c r="YQ44" s="28"/>
      <c r="YR44" s="28"/>
      <c r="YS44" s="28"/>
      <c r="YT44" s="28"/>
      <c r="YU44" s="28"/>
      <c r="YV44" s="28"/>
      <c r="YW44" s="28"/>
      <c r="YX44" s="28"/>
      <c r="YY44" s="28"/>
      <c r="YZ44" s="28"/>
      <c r="ZA44" s="28"/>
      <c r="ZB44" s="28"/>
      <c r="ZC44" s="28"/>
      <c r="ZD44" s="28"/>
      <c r="ZE44" s="28"/>
      <c r="ZF44" s="28"/>
      <c r="ZG44" s="28"/>
      <c r="ZH44" s="28"/>
      <c r="ZI44" s="28"/>
      <c r="ZJ44" s="28"/>
      <c r="ZK44" s="28"/>
      <c r="ZL44" s="28"/>
      <c r="ZM44" s="28"/>
      <c r="ZN44" s="28"/>
      <c r="ZO44" s="28"/>
      <c r="ZP44" s="28"/>
      <c r="ZQ44" s="28"/>
      <c r="ZR44" s="28"/>
      <c r="ZS44" s="28"/>
      <c r="ZT44" s="28"/>
      <c r="ZU44" s="28"/>
      <c r="ZV44" s="28"/>
      <c r="ZW44" s="28"/>
      <c r="ZX44" s="28"/>
      <c r="ZY44" s="28"/>
      <c r="ZZ44" s="28"/>
      <c r="AAA44" s="28"/>
      <c r="AAB44" s="28"/>
      <c r="AAC44" s="28"/>
      <c r="AAD44" s="28"/>
      <c r="AAE44" s="28"/>
      <c r="AAF44" s="28"/>
      <c r="AAG44" s="28"/>
      <c r="AAH44" s="28"/>
      <c r="AAI44" s="28"/>
      <c r="AAJ44" s="28"/>
      <c r="AAK44" s="28"/>
      <c r="AAL44" s="28"/>
      <c r="AAM44" s="28"/>
      <c r="AAN44" s="28"/>
      <c r="AAO44" s="28"/>
      <c r="AAP44" s="28"/>
      <c r="AAQ44" s="28"/>
      <c r="AAR44" s="28"/>
      <c r="AAS44" s="28"/>
      <c r="AAT44" s="28"/>
      <c r="AAU44" s="28"/>
      <c r="AAV44" s="28"/>
      <c r="AAW44" s="28"/>
      <c r="AAX44" s="28"/>
      <c r="AAY44" s="28"/>
      <c r="AAZ44" s="28"/>
      <c r="ABA44" s="28"/>
      <c r="ABB44" s="28"/>
      <c r="ABC44" s="28"/>
      <c r="ABD44" s="28"/>
      <c r="ABE44" s="28"/>
      <c r="ABF44" s="28"/>
      <c r="ABG44" s="28"/>
      <c r="ABH44" s="28"/>
      <c r="ABI44" s="28"/>
      <c r="ABJ44" s="28"/>
      <c r="ABK44" s="28"/>
      <c r="ABL44" s="28"/>
      <c r="ABM44" s="28"/>
      <c r="ABN44" s="28"/>
      <c r="ABO44" s="28"/>
      <c r="ABP44" s="28"/>
      <c r="ABQ44" s="28"/>
      <c r="ABR44" s="28"/>
      <c r="ABS44" s="28"/>
      <c r="ABT44" s="28"/>
      <c r="ABU44" s="28"/>
      <c r="ABV44" s="28"/>
      <c r="ABW44" s="28"/>
      <c r="ABX44" s="28"/>
      <c r="ABY44" s="28"/>
      <c r="ABZ44" s="28"/>
      <c r="ACA44" s="28"/>
      <c r="ACB44" s="28"/>
      <c r="ACC44" s="28"/>
      <c r="ACD44" s="28"/>
      <c r="ACE44" s="28"/>
      <c r="ACF44" s="28"/>
      <c r="ACG44" s="28"/>
      <c r="ACH44" s="28"/>
      <c r="ACI44" s="28"/>
      <c r="ACJ44" s="28"/>
      <c r="ACK44" s="28"/>
      <c r="ACL44" s="28"/>
      <c r="ACM44" s="28"/>
      <c r="ACN44" s="28"/>
      <c r="ACO44" s="28"/>
      <c r="ACP44" s="28"/>
      <c r="ACQ44" s="28"/>
      <c r="ACR44" s="28"/>
      <c r="ACS44" s="28"/>
      <c r="ACT44" s="28"/>
      <c r="ACU44" s="28"/>
      <c r="ACV44" s="28"/>
      <c r="ACW44" s="28"/>
      <c r="ACX44" s="28"/>
      <c r="ACY44" s="28"/>
      <c r="ACZ44" s="28"/>
      <c r="ADA44" s="28"/>
      <c r="ADB44" s="28"/>
      <c r="ADC44" s="28"/>
      <c r="ADD44" s="28"/>
      <c r="ADE44" s="28"/>
      <c r="ADF44" s="28"/>
      <c r="ADG44" s="28"/>
      <c r="ADH44" s="28"/>
      <c r="ADI44" s="28"/>
      <c r="ADJ44" s="28"/>
      <c r="ADK44" s="28"/>
      <c r="ADL44" s="28"/>
      <c r="ADM44" s="28"/>
      <c r="ADN44" s="28"/>
      <c r="ADO44" s="28"/>
      <c r="ADP44" s="28"/>
      <c r="ADQ44" s="28"/>
      <c r="ADR44" s="28"/>
      <c r="ADS44" s="28"/>
      <c r="ADT44" s="28"/>
      <c r="ADU44" s="28"/>
      <c r="ADV44" s="28"/>
      <c r="ADW44" s="28"/>
      <c r="ADX44" s="28"/>
      <c r="ADY44" s="28"/>
      <c r="ADZ44" s="28"/>
      <c r="AEA44" s="28"/>
      <c r="AEB44" s="28"/>
      <c r="AEC44" s="28"/>
      <c r="AED44" s="28"/>
      <c r="AEE44" s="28"/>
      <c r="AEF44" s="28"/>
      <c r="AEG44" s="28"/>
      <c r="AEH44" s="28"/>
      <c r="AEI44" s="28"/>
      <c r="AEJ44" s="28"/>
      <c r="AEK44" s="28"/>
      <c r="AEL44" s="28"/>
      <c r="AEM44" s="28"/>
      <c r="AEN44" s="28"/>
      <c r="AEO44" s="28"/>
      <c r="AEP44" s="28"/>
      <c r="AEQ44" s="28"/>
      <c r="AER44" s="28"/>
      <c r="AES44" s="28"/>
      <c r="AET44" s="28"/>
      <c r="AEU44" s="28"/>
      <c r="AEV44" s="28"/>
      <c r="AEW44" s="28"/>
      <c r="AEX44" s="28"/>
      <c r="AEY44" s="28"/>
      <c r="AEZ44" s="28"/>
      <c r="AFA44" s="28"/>
      <c r="AFB44" s="28"/>
      <c r="AFC44" s="28"/>
      <c r="AFD44" s="28"/>
      <c r="AFE44" s="28"/>
      <c r="AFF44" s="28"/>
      <c r="AFG44" s="28"/>
      <c r="AFH44" s="28"/>
      <c r="AFI44" s="28"/>
      <c r="AFJ44" s="28"/>
      <c r="AFK44" s="28"/>
      <c r="AFL44" s="28"/>
      <c r="AFM44" s="28"/>
      <c r="AFN44" s="28"/>
      <c r="AFO44" s="28"/>
      <c r="AFP44" s="28"/>
    </row>
    <row r="45" spans="1:848" ht="28.05" customHeight="1">
      <c r="A45" s="490"/>
      <c r="B45" s="491"/>
      <c r="C45" s="491"/>
      <c r="D45" s="491"/>
      <c r="E45" s="491"/>
      <c r="F45" s="492" t="s">
        <v>368</v>
      </c>
      <c r="G45" s="492"/>
      <c r="H45" s="493"/>
      <c r="I45" s="493"/>
      <c r="J45" s="493"/>
      <c r="K45" s="494"/>
      <c r="L45" s="495">
        <f>SUM(L8:L43)</f>
        <v>0</v>
      </c>
    </row>
    <row r="46" spans="1:848" ht="28.05" customHeight="1"/>
    <row r="47" spans="1:848" ht="28.05" customHeight="1"/>
    <row r="48" spans="1:848" ht="28.05" customHeight="1"/>
    <row r="49" ht="28.05" customHeight="1"/>
    <row r="73" spans="13:27" ht="60.75">
      <c r="M73" s="52">
        <v>2.69</v>
      </c>
      <c r="N73" s="55" t="s">
        <v>163</v>
      </c>
      <c r="O73" s="52">
        <f>G73*M73</f>
        <v>0</v>
      </c>
      <c r="P73" s="60" t="s">
        <v>162</v>
      </c>
      <c r="Q73" s="46"/>
      <c r="R73" s="46"/>
      <c r="S73" s="46"/>
      <c r="T73" s="46"/>
      <c r="U73" s="46"/>
      <c r="V73" s="46"/>
      <c r="W73" s="46"/>
      <c r="X73" s="46"/>
      <c r="Y73" s="46">
        <f t="shared" ref="Y73:Y81" si="8">AVERAGE(O73,S73,W73)</f>
        <v>0</v>
      </c>
      <c r="Z73" s="46"/>
      <c r="AA73" s="46">
        <f t="shared" ref="AA73:AA82" si="9">Y73-Z73</f>
        <v>0</v>
      </c>
    </row>
    <row r="74" spans="13:27" ht="78.75">
      <c r="M74" s="46">
        <v>3.42</v>
      </c>
      <c r="N74" s="56" t="s">
        <v>164</v>
      </c>
      <c r="O74" s="46">
        <f>G74*M74</f>
        <v>0</v>
      </c>
      <c r="P74" s="58" t="s">
        <v>165</v>
      </c>
      <c r="Q74" s="52"/>
      <c r="R74" s="52"/>
      <c r="S74" s="52"/>
      <c r="T74" s="52"/>
      <c r="U74" s="52"/>
      <c r="V74" s="52"/>
      <c r="W74" s="52"/>
      <c r="X74" s="52"/>
      <c r="Y74" s="46">
        <f t="shared" si="8"/>
        <v>0</v>
      </c>
      <c r="Z74" s="52"/>
      <c r="AA74" s="46">
        <f t="shared" si="9"/>
        <v>0</v>
      </c>
    </row>
    <row r="75" spans="13:27" ht="105.75">
      <c r="M75" s="46">
        <v>72.64</v>
      </c>
      <c r="N75" s="46" t="s">
        <v>138</v>
      </c>
      <c r="O75" s="46">
        <f>G75*0.0127*M75</f>
        <v>0</v>
      </c>
      <c r="P75" s="63" t="s">
        <v>147</v>
      </c>
      <c r="Q75" s="204">
        <v>74.02</v>
      </c>
      <c r="R75" s="204" t="s">
        <v>138</v>
      </c>
      <c r="S75" s="204">
        <f>G75*0.0127*Q75</f>
        <v>0</v>
      </c>
      <c r="T75" s="205" t="s">
        <v>374</v>
      </c>
      <c r="U75" s="204">
        <v>70.97</v>
      </c>
      <c r="V75" s="204" t="s">
        <v>138</v>
      </c>
      <c r="W75" s="204">
        <f>G75*0.0127*U75</f>
        <v>0</v>
      </c>
      <c r="X75" s="206" t="s">
        <v>375</v>
      </c>
      <c r="Y75" s="46">
        <f t="shared" si="8"/>
        <v>0</v>
      </c>
      <c r="Z75" s="46"/>
      <c r="AA75" s="46">
        <f t="shared" si="9"/>
        <v>0</v>
      </c>
    </row>
    <row r="76" spans="13:27" ht="105.75">
      <c r="M76" s="52">
        <v>72.64</v>
      </c>
      <c r="N76" s="52" t="s">
        <v>138</v>
      </c>
      <c r="O76" s="52">
        <f>G76*0.0127*M76</f>
        <v>0</v>
      </c>
      <c r="P76" s="136" t="s">
        <v>147</v>
      </c>
      <c r="Q76" s="204">
        <v>74.02</v>
      </c>
      <c r="R76" s="204" t="s">
        <v>138</v>
      </c>
      <c r="S76" s="204">
        <f>G76*0.0127*Q76</f>
        <v>0</v>
      </c>
      <c r="T76" s="205" t="s">
        <v>374</v>
      </c>
      <c r="U76" s="204">
        <v>70.97</v>
      </c>
      <c r="V76" s="204" t="s">
        <v>138</v>
      </c>
      <c r="W76" s="204">
        <f>G76*0.0127*U76</f>
        <v>0</v>
      </c>
      <c r="X76" s="206" t="s">
        <v>375</v>
      </c>
      <c r="Y76" s="52">
        <f t="shared" si="8"/>
        <v>0</v>
      </c>
      <c r="Z76" s="52">
        <f>G76*0.0127*434*0.5*3.67</f>
        <v>0</v>
      </c>
      <c r="AA76" s="52">
        <f t="shared" si="9"/>
        <v>0</v>
      </c>
    </row>
    <row r="77" spans="13:27" ht="94.5">
      <c r="M77" s="65">
        <v>72.64</v>
      </c>
      <c r="N77" s="65" t="s">
        <v>138</v>
      </c>
      <c r="O77" s="65">
        <f>G77*0.01905*M77</f>
        <v>0</v>
      </c>
      <c r="P77" s="66" t="s">
        <v>147</v>
      </c>
      <c r="Q77" s="204">
        <v>74.02</v>
      </c>
      <c r="R77" s="204" t="s">
        <v>138</v>
      </c>
      <c r="S77" s="204">
        <f>G77*0.01905*Q77</f>
        <v>0</v>
      </c>
      <c r="T77" s="205" t="s">
        <v>374</v>
      </c>
      <c r="U77" s="204">
        <v>70.97</v>
      </c>
      <c r="V77" s="204" t="s">
        <v>138</v>
      </c>
      <c r="W77" s="204">
        <f>G77*0.01905*U77</f>
        <v>0</v>
      </c>
      <c r="X77" s="206" t="s">
        <v>375</v>
      </c>
      <c r="Y77" s="52">
        <f t="shared" si="8"/>
        <v>0</v>
      </c>
      <c r="Z77" s="65"/>
      <c r="AA77" s="65">
        <f t="shared" si="9"/>
        <v>0</v>
      </c>
    </row>
    <row r="78" spans="13:27" ht="94.5">
      <c r="M78" s="52">
        <v>72.64</v>
      </c>
      <c r="N78" s="52" t="s">
        <v>138</v>
      </c>
      <c r="O78" s="52">
        <f>G78*0.01905*M78</f>
        <v>0</v>
      </c>
      <c r="P78" s="62" t="s">
        <v>147</v>
      </c>
      <c r="Q78" s="204">
        <v>74.02</v>
      </c>
      <c r="R78" s="204" t="s">
        <v>138</v>
      </c>
      <c r="S78" s="204">
        <f>G78*0.01905*Q78</f>
        <v>0</v>
      </c>
      <c r="T78" s="205" t="s">
        <v>374</v>
      </c>
      <c r="U78" s="204">
        <v>70.97</v>
      </c>
      <c r="V78" s="204" t="s">
        <v>138</v>
      </c>
      <c r="W78" s="204">
        <f>G78*0.01905*U78</f>
        <v>0</v>
      </c>
      <c r="X78" s="206" t="s">
        <v>375</v>
      </c>
      <c r="Y78" s="52">
        <f t="shared" si="8"/>
        <v>0</v>
      </c>
      <c r="Z78" s="52">
        <f>G78*0.01905*434*0.5*3.67</f>
        <v>0</v>
      </c>
      <c r="AA78" s="52">
        <f t="shared" si="9"/>
        <v>0</v>
      </c>
    </row>
    <row r="79" spans="13:27" ht="78.75">
      <c r="M79" s="147">
        <v>129.69999999999999</v>
      </c>
      <c r="N79" s="148" t="s">
        <v>138</v>
      </c>
      <c r="O79" s="52">
        <f>G79*0.01905*M79</f>
        <v>0</v>
      </c>
      <c r="P79" s="138" t="s">
        <v>181</v>
      </c>
      <c r="Q79" s="207">
        <v>129.88999999999999</v>
      </c>
      <c r="R79" s="208" t="s">
        <v>138</v>
      </c>
      <c r="S79" s="208">
        <f>G79*0.0127*Q79</f>
        <v>0</v>
      </c>
      <c r="T79" s="209" t="s">
        <v>378</v>
      </c>
      <c r="U79" s="208"/>
      <c r="V79" s="208"/>
      <c r="W79" s="208"/>
      <c r="X79" s="208"/>
      <c r="Y79" s="52">
        <f t="shared" si="8"/>
        <v>0</v>
      </c>
      <c r="Z79" s="148"/>
      <c r="AA79" s="52">
        <f t="shared" si="9"/>
        <v>0</v>
      </c>
    </row>
    <row r="80" spans="13:27" ht="78.75">
      <c r="M80" s="190">
        <v>129.69999999999999</v>
      </c>
      <c r="N80" s="191" t="s">
        <v>138</v>
      </c>
      <c r="O80" s="52">
        <f>G80*0.01905*M80</f>
        <v>0</v>
      </c>
      <c r="P80" s="136" t="s">
        <v>181</v>
      </c>
      <c r="Q80" s="207">
        <v>129.88999999999999</v>
      </c>
      <c r="R80" s="208" t="s">
        <v>138</v>
      </c>
      <c r="S80" s="208">
        <f>G80*0.0127*Q80</f>
        <v>0</v>
      </c>
      <c r="T80" s="209" t="s">
        <v>378</v>
      </c>
      <c r="U80" s="208"/>
      <c r="V80" s="208"/>
      <c r="W80" s="208"/>
      <c r="X80" s="208"/>
      <c r="Y80" s="52">
        <f t="shared" si="8"/>
        <v>0</v>
      </c>
      <c r="Z80" s="191">
        <f>G80*0.0127*491*0.5*3.67</f>
        <v>0</v>
      </c>
      <c r="AA80" s="191">
        <f t="shared" si="9"/>
        <v>0</v>
      </c>
    </row>
    <row r="81" spans="12:27" ht="75.75">
      <c r="M81" s="65">
        <v>7.39</v>
      </c>
      <c r="N81" s="107" t="s">
        <v>166</v>
      </c>
      <c r="O81" s="65">
        <f>G81*M81</f>
        <v>0</v>
      </c>
      <c r="P81" s="121" t="s">
        <v>167</v>
      </c>
      <c r="Q81" s="65"/>
      <c r="R81" s="65"/>
      <c r="S81" s="65"/>
      <c r="T81" s="65"/>
      <c r="U81" s="65"/>
      <c r="V81" s="65"/>
      <c r="W81" s="65"/>
      <c r="X81" s="65"/>
      <c r="Y81" s="65">
        <f t="shared" si="8"/>
        <v>0</v>
      </c>
      <c r="Z81" s="65"/>
      <c r="AA81" s="65">
        <f t="shared" si="9"/>
        <v>0</v>
      </c>
    </row>
    <row r="82" spans="12:27" ht="75.75">
      <c r="M82" s="52">
        <v>262.5</v>
      </c>
      <c r="N82" s="52" t="s">
        <v>138</v>
      </c>
      <c r="O82" s="52">
        <f>G82*0.01905*0.2*M82</f>
        <v>0</v>
      </c>
      <c r="P82" s="150" t="s">
        <v>295</v>
      </c>
      <c r="Q82" s="52">
        <v>9.173</v>
      </c>
      <c r="R82" s="52" t="s">
        <v>297</v>
      </c>
      <c r="S82" s="52">
        <f>G82*0.01905*Q82</f>
        <v>0</v>
      </c>
      <c r="T82" s="195" t="s">
        <v>296</v>
      </c>
      <c r="U82" s="52">
        <v>72.64</v>
      </c>
      <c r="V82" s="52" t="s">
        <v>138</v>
      </c>
      <c r="W82" s="52">
        <f>G82*0.003024*U82</f>
        <v>0</v>
      </c>
      <c r="X82" s="118" t="s">
        <v>184</v>
      </c>
      <c r="Y82" s="213">
        <f>O82+S82+W82</f>
        <v>0</v>
      </c>
      <c r="Z82" s="52"/>
      <c r="AA82" s="52">
        <f t="shared" si="9"/>
        <v>0</v>
      </c>
    </row>
    <row r="84" spans="12:27">
      <c r="L84" s="238" t="e">
        <f>SUM(L8,L9,L10,L11,L12,#REF!,L15,L17,L18,L19,L20,L21,L22,L23,L26,L27,L28,L29,L30,L31,L34,L35,L36,L37,L38,L39,L40,L41,L42,L45,L46,L47,L48,L49,L50,L51,L52,L53,L54,L57,L58,L59,L60,L61,L62,L63,L64,L65,L66,L67,L68,L69,L70,L73:L82)</f>
        <v>#REF!</v>
      </c>
    </row>
    <row r="387" spans="1:848" s="6" customFormat="1">
      <c r="A387" s="29"/>
      <c r="P387" s="239"/>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c r="CM387" s="28"/>
      <c r="CN387" s="28"/>
      <c r="CO387" s="28"/>
      <c r="CP387" s="28"/>
      <c r="CQ387" s="28"/>
      <c r="CR387" s="28"/>
      <c r="CS387" s="28"/>
      <c r="CT387" s="28"/>
      <c r="CU387" s="28"/>
      <c r="CV387" s="28"/>
      <c r="CW387" s="28"/>
      <c r="CX387" s="28"/>
      <c r="CY387" s="28"/>
      <c r="CZ387" s="28"/>
      <c r="DA387" s="28"/>
      <c r="DB387" s="28"/>
      <c r="DC387" s="28"/>
      <c r="DD387" s="28"/>
      <c r="DE387" s="28"/>
      <c r="DF387" s="28"/>
      <c r="DG387" s="28"/>
      <c r="DH387" s="28"/>
      <c r="DI387" s="28"/>
      <c r="DJ387" s="28"/>
      <c r="DK387" s="28"/>
      <c r="DL387" s="28"/>
      <c r="DM387" s="28"/>
      <c r="DN387" s="28"/>
      <c r="DO387" s="28"/>
      <c r="DP387" s="28"/>
      <c r="DQ387" s="28"/>
      <c r="DR387" s="28"/>
      <c r="DS387" s="28"/>
      <c r="DT387" s="28"/>
      <c r="DU387" s="28"/>
      <c r="DV387" s="28"/>
      <c r="DW387" s="28"/>
      <c r="DX387" s="28"/>
      <c r="DY387" s="28"/>
      <c r="DZ387" s="28"/>
      <c r="EA387" s="28"/>
      <c r="EB387" s="28"/>
      <c r="EC387" s="28"/>
      <c r="ED387" s="28"/>
      <c r="EE387" s="28"/>
      <c r="EF387" s="28"/>
      <c r="EG387" s="28"/>
      <c r="EH387" s="28"/>
      <c r="EI387" s="28"/>
      <c r="EJ387" s="28"/>
      <c r="EK387" s="28"/>
      <c r="EL387" s="28"/>
      <c r="EM387" s="28"/>
      <c r="EN387" s="28"/>
      <c r="EO387" s="28"/>
      <c r="EP387" s="28"/>
      <c r="EQ387" s="28"/>
      <c r="ER387" s="28"/>
      <c r="ES387" s="28"/>
      <c r="ET387" s="28"/>
      <c r="EU387" s="28"/>
      <c r="EV387" s="28"/>
      <c r="EW387" s="28"/>
      <c r="EX387" s="28"/>
      <c r="EY387" s="28"/>
      <c r="EZ387" s="28"/>
      <c r="FA387" s="28"/>
      <c r="FB387" s="28"/>
      <c r="FC387" s="28"/>
      <c r="FD387" s="28"/>
      <c r="FE387" s="28"/>
      <c r="FF387" s="28"/>
      <c r="FG387" s="28"/>
      <c r="FH387" s="28"/>
      <c r="FI387" s="28"/>
      <c r="FJ387" s="28"/>
      <c r="FK387" s="28"/>
      <c r="FL387" s="28"/>
      <c r="FM387" s="28"/>
      <c r="FN387" s="28"/>
      <c r="FO387" s="28"/>
      <c r="FP387" s="28"/>
      <c r="FQ387" s="28"/>
      <c r="FR387" s="28"/>
      <c r="FS387" s="28"/>
      <c r="FT387" s="28"/>
      <c r="FU387" s="28"/>
      <c r="FV387" s="28"/>
      <c r="FW387" s="28"/>
      <c r="FX387" s="28"/>
      <c r="FY387" s="28"/>
      <c r="FZ387" s="28"/>
      <c r="GA387" s="28"/>
      <c r="GB387" s="28"/>
      <c r="GC387" s="28"/>
      <c r="GD387" s="28"/>
      <c r="GE387" s="28"/>
      <c r="GF387" s="28"/>
      <c r="GG387" s="28"/>
      <c r="GH387" s="28"/>
      <c r="GI387" s="28"/>
      <c r="GJ387" s="28"/>
      <c r="GK387" s="28"/>
      <c r="GL387" s="28"/>
      <c r="GM387" s="28"/>
      <c r="GN387" s="28"/>
      <c r="GO387" s="28"/>
      <c r="GP387" s="28"/>
      <c r="GQ387" s="28"/>
      <c r="GR387" s="28"/>
      <c r="GS387" s="28"/>
      <c r="GT387" s="28"/>
      <c r="GU387" s="28"/>
      <c r="GV387" s="28"/>
      <c r="GW387" s="28"/>
      <c r="GX387" s="28"/>
      <c r="GY387" s="28"/>
      <c r="GZ387" s="28"/>
      <c r="HA387" s="28"/>
      <c r="HB387" s="28"/>
      <c r="HC387" s="28"/>
      <c r="HD387" s="28"/>
      <c r="HE387" s="28"/>
      <c r="HF387" s="28"/>
      <c r="HG387" s="28"/>
      <c r="HH387" s="28"/>
      <c r="HI387" s="28"/>
      <c r="HJ387" s="28"/>
      <c r="HK387" s="28"/>
      <c r="HL387" s="28"/>
      <c r="HM387" s="28"/>
      <c r="HN387" s="28"/>
      <c r="HO387" s="28"/>
      <c r="HP387" s="28"/>
      <c r="HQ387" s="28"/>
      <c r="HR387" s="28"/>
      <c r="HS387" s="28"/>
      <c r="HT387" s="28"/>
      <c r="HU387" s="28"/>
      <c r="HV387" s="28"/>
      <c r="HW387" s="28"/>
      <c r="HX387" s="28"/>
      <c r="HY387" s="28"/>
      <c r="HZ387" s="28"/>
      <c r="IA387" s="28"/>
      <c r="IB387" s="28"/>
      <c r="IC387" s="28"/>
      <c r="ID387" s="28"/>
      <c r="IE387" s="28"/>
      <c r="IF387" s="28"/>
      <c r="IG387" s="28"/>
      <c r="IH387" s="28"/>
      <c r="II387" s="28"/>
      <c r="IJ387" s="28"/>
      <c r="IK387" s="28"/>
      <c r="IL387" s="28"/>
      <c r="IM387" s="28"/>
      <c r="IN387" s="28"/>
      <c r="IO387" s="28"/>
      <c r="IP387" s="28"/>
      <c r="IQ387" s="28"/>
      <c r="IR387" s="28"/>
      <c r="IS387" s="28"/>
      <c r="IT387" s="28"/>
      <c r="IU387" s="28"/>
      <c r="IV387" s="28"/>
      <c r="IW387" s="28"/>
      <c r="IX387" s="28"/>
      <c r="IY387" s="28"/>
      <c r="IZ387" s="28"/>
      <c r="JA387" s="28"/>
      <c r="JB387" s="28"/>
      <c r="JC387" s="28"/>
      <c r="JD387" s="28"/>
      <c r="JE387" s="28"/>
      <c r="JF387" s="28"/>
      <c r="JG387" s="28"/>
      <c r="JH387" s="28"/>
      <c r="JI387" s="28"/>
      <c r="JJ387" s="28"/>
      <c r="JK387" s="28"/>
      <c r="JL387" s="28"/>
      <c r="JM387" s="28"/>
      <c r="JN387" s="28"/>
      <c r="JO387" s="28"/>
      <c r="JP387" s="28"/>
      <c r="JQ387" s="28"/>
      <c r="JR387" s="28"/>
      <c r="JS387" s="28"/>
      <c r="JT387" s="28"/>
      <c r="JU387" s="28"/>
      <c r="JV387" s="28"/>
      <c r="JW387" s="28"/>
      <c r="JX387" s="28"/>
      <c r="JY387" s="28"/>
      <c r="JZ387" s="28"/>
      <c r="KA387" s="28"/>
      <c r="KB387" s="28"/>
      <c r="KC387" s="28"/>
      <c r="KD387" s="28"/>
      <c r="KE387" s="28"/>
      <c r="KF387" s="28"/>
      <c r="KG387" s="28"/>
      <c r="KH387" s="28"/>
      <c r="KI387" s="28"/>
      <c r="KJ387" s="28"/>
      <c r="KK387" s="28"/>
      <c r="KL387" s="28"/>
      <c r="KM387" s="28"/>
      <c r="KN387" s="28"/>
      <c r="KO387" s="28"/>
      <c r="KP387" s="28"/>
      <c r="KQ387" s="28"/>
      <c r="KR387" s="28"/>
      <c r="KS387" s="28"/>
      <c r="KT387" s="28"/>
      <c r="KU387" s="28"/>
      <c r="KV387" s="28"/>
      <c r="KW387" s="28"/>
      <c r="KX387" s="28"/>
      <c r="KY387" s="28"/>
      <c r="KZ387" s="28"/>
      <c r="LA387" s="28"/>
      <c r="LB387" s="28"/>
      <c r="LC387" s="28"/>
      <c r="LD387" s="28"/>
      <c r="LE387" s="28"/>
      <c r="LF387" s="28"/>
      <c r="LG387" s="28"/>
      <c r="LH387" s="28"/>
      <c r="LI387" s="28"/>
      <c r="LJ387" s="28"/>
      <c r="LK387" s="28"/>
      <c r="LL387" s="28"/>
      <c r="LM387" s="28"/>
      <c r="LN387" s="28"/>
      <c r="LO387" s="28"/>
      <c r="LP387" s="28"/>
      <c r="LQ387" s="28"/>
      <c r="LR387" s="28"/>
      <c r="LS387" s="28"/>
      <c r="LT387" s="28"/>
      <c r="LU387" s="28"/>
      <c r="LV387" s="28"/>
      <c r="LW387" s="28"/>
      <c r="LX387" s="28"/>
      <c r="LY387" s="28"/>
      <c r="LZ387" s="28"/>
      <c r="MA387" s="28"/>
      <c r="MB387" s="28"/>
      <c r="MC387" s="28"/>
      <c r="MD387" s="28"/>
      <c r="ME387" s="28"/>
      <c r="MF387" s="28"/>
      <c r="MG387" s="28"/>
      <c r="MH387" s="28"/>
      <c r="MI387" s="28"/>
      <c r="MJ387" s="28"/>
      <c r="MK387" s="28"/>
      <c r="ML387" s="28"/>
      <c r="MM387" s="28"/>
      <c r="MN387" s="28"/>
      <c r="MO387" s="28"/>
      <c r="MP387" s="28"/>
      <c r="MQ387" s="28"/>
      <c r="MR387" s="28"/>
      <c r="MS387" s="28"/>
      <c r="MT387" s="28"/>
      <c r="MU387" s="28"/>
      <c r="MV387" s="28"/>
      <c r="MW387" s="28"/>
      <c r="MX387" s="28"/>
      <c r="MY387" s="28"/>
      <c r="MZ387" s="28"/>
      <c r="NA387" s="28"/>
      <c r="NB387" s="28"/>
      <c r="NC387" s="28"/>
      <c r="ND387" s="28"/>
      <c r="NE387" s="28"/>
      <c r="NF387" s="28"/>
      <c r="NG387" s="28"/>
      <c r="NH387" s="28"/>
      <c r="NI387" s="28"/>
      <c r="NJ387" s="28"/>
      <c r="NK387" s="28"/>
      <c r="NL387" s="28"/>
      <c r="NM387" s="28"/>
      <c r="NN387" s="28"/>
      <c r="NO387" s="28"/>
      <c r="NP387" s="28"/>
      <c r="NQ387" s="28"/>
      <c r="NR387" s="28"/>
      <c r="NS387" s="28"/>
      <c r="NT387" s="28"/>
      <c r="NU387" s="28"/>
      <c r="NV387" s="28"/>
      <c r="NW387" s="28"/>
      <c r="NX387" s="28"/>
      <c r="NY387" s="28"/>
      <c r="NZ387" s="28"/>
      <c r="OA387" s="28"/>
      <c r="OB387" s="28"/>
      <c r="OC387" s="28"/>
      <c r="OD387" s="28"/>
      <c r="OE387" s="28"/>
      <c r="OF387" s="28"/>
      <c r="OG387" s="28"/>
      <c r="OH387" s="28"/>
      <c r="OI387" s="28"/>
      <c r="OJ387" s="28"/>
      <c r="OK387" s="28"/>
      <c r="OL387" s="28"/>
      <c r="OM387" s="28"/>
      <c r="ON387" s="28"/>
      <c r="OO387" s="28"/>
      <c r="OP387" s="28"/>
      <c r="OQ387" s="28"/>
      <c r="OR387" s="28"/>
      <c r="OS387" s="28"/>
      <c r="OT387" s="28"/>
      <c r="OU387" s="28"/>
      <c r="OV387" s="28"/>
      <c r="OW387" s="28"/>
      <c r="OX387" s="28"/>
      <c r="OY387" s="28"/>
      <c r="OZ387" s="28"/>
      <c r="PA387" s="28"/>
      <c r="PB387" s="28"/>
      <c r="PC387" s="28"/>
      <c r="PD387" s="28"/>
      <c r="PE387" s="28"/>
      <c r="PF387" s="28"/>
      <c r="PG387" s="28"/>
      <c r="PH387" s="28"/>
      <c r="PI387" s="28"/>
      <c r="PJ387" s="28"/>
      <c r="PK387" s="28"/>
      <c r="PL387" s="28"/>
      <c r="PM387" s="28"/>
      <c r="PN387" s="28"/>
      <c r="PO387" s="28"/>
      <c r="PP387" s="28"/>
      <c r="PQ387" s="28"/>
      <c r="PR387" s="28"/>
      <c r="PS387" s="28"/>
      <c r="PT387" s="28"/>
      <c r="PU387" s="28"/>
      <c r="PV387" s="28"/>
      <c r="PW387" s="28"/>
      <c r="PX387" s="28"/>
      <c r="PY387" s="28"/>
      <c r="PZ387" s="28"/>
      <c r="QA387" s="28"/>
      <c r="QB387" s="28"/>
      <c r="QC387" s="28"/>
      <c r="QD387" s="28"/>
      <c r="QE387" s="28"/>
      <c r="QF387" s="28"/>
      <c r="QG387" s="28"/>
      <c r="QH387" s="28"/>
      <c r="QI387" s="28"/>
      <c r="QJ387" s="28"/>
      <c r="QK387" s="28"/>
      <c r="QL387" s="28"/>
      <c r="QM387" s="28"/>
      <c r="QN387" s="28"/>
      <c r="QO387" s="28"/>
      <c r="QP387" s="28"/>
      <c r="QQ387" s="28"/>
      <c r="QR387" s="28"/>
      <c r="QS387" s="28"/>
      <c r="QT387" s="28"/>
      <c r="QU387" s="28"/>
      <c r="QV387" s="28"/>
      <c r="QW387" s="28"/>
      <c r="QX387" s="28"/>
      <c r="QY387" s="28"/>
      <c r="QZ387" s="28"/>
      <c r="RA387" s="28"/>
      <c r="RB387" s="28"/>
      <c r="RC387" s="28"/>
      <c r="RD387" s="28"/>
      <c r="RE387" s="28"/>
      <c r="RF387" s="28"/>
      <c r="RG387" s="28"/>
      <c r="RH387" s="28"/>
      <c r="RI387" s="28"/>
      <c r="RJ387" s="28"/>
      <c r="RK387" s="28"/>
      <c r="RL387" s="28"/>
      <c r="RM387" s="28"/>
      <c r="RN387" s="28"/>
      <c r="RO387" s="28"/>
      <c r="RP387" s="28"/>
      <c r="RQ387" s="28"/>
      <c r="RR387" s="28"/>
      <c r="RS387" s="28"/>
      <c r="RT387" s="28"/>
      <c r="RU387" s="28"/>
      <c r="RV387" s="28"/>
      <c r="RW387" s="28"/>
      <c r="RX387" s="28"/>
      <c r="RY387" s="28"/>
      <c r="RZ387" s="28"/>
      <c r="SA387" s="28"/>
      <c r="SB387" s="28"/>
      <c r="SC387" s="28"/>
      <c r="SD387" s="28"/>
      <c r="SE387" s="28"/>
      <c r="SF387" s="28"/>
      <c r="SG387" s="28"/>
      <c r="SH387" s="28"/>
      <c r="SI387" s="28"/>
      <c r="SJ387" s="28"/>
      <c r="SK387" s="28"/>
      <c r="SL387" s="28"/>
      <c r="SM387" s="28"/>
      <c r="SN387" s="28"/>
      <c r="SO387" s="28"/>
      <c r="SP387" s="28"/>
      <c r="SQ387" s="28"/>
      <c r="SR387" s="28"/>
      <c r="SS387" s="28"/>
      <c r="ST387" s="28"/>
      <c r="SU387" s="28"/>
      <c r="SV387" s="28"/>
      <c r="SW387" s="28"/>
      <c r="SX387" s="28"/>
      <c r="SY387" s="28"/>
      <c r="SZ387" s="28"/>
      <c r="TA387" s="28"/>
      <c r="TB387" s="28"/>
      <c r="TC387" s="28"/>
      <c r="TD387" s="28"/>
      <c r="TE387" s="28"/>
      <c r="TF387" s="28"/>
      <c r="TG387" s="28"/>
      <c r="TH387" s="28"/>
      <c r="TI387" s="28"/>
      <c r="TJ387" s="28"/>
      <c r="TK387" s="28"/>
      <c r="TL387" s="28"/>
      <c r="TM387" s="28"/>
      <c r="TN387" s="28"/>
      <c r="TO387" s="28"/>
      <c r="TP387" s="28"/>
      <c r="TQ387" s="28"/>
      <c r="TR387" s="28"/>
      <c r="TS387" s="28"/>
      <c r="TT387" s="28"/>
      <c r="TU387" s="28"/>
      <c r="TV387" s="28"/>
      <c r="TW387" s="28"/>
      <c r="TX387" s="28"/>
      <c r="TY387" s="28"/>
      <c r="TZ387" s="28"/>
      <c r="UA387" s="28"/>
      <c r="UB387" s="28"/>
      <c r="UC387" s="28"/>
      <c r="UD387" s="28"/>
      <c r="UE387" s="28"/>
      <c r="UF387" s="28"/>
      <c r="UG387" s="28"/>
      <c r="UH387" s="28"/>
      <c r="UI387" s="28"/>
      <c r="UJ387" s="28"/>
      <c r="UK387" s="28"/>
      <c r="UL387" s="28"/>
      <c r="UM387" s="28"/>
      <c r="UN387" s="28"/>
      <c r="UO387" s="28"/>
      <c r="UP387" s="28"/>
      <c r="UQ387" s="28"/>
      <c r="UR387" s="28"/>
      <c r="US387" s="28"/>
      <c r="UT387" s="28"/>
      <c r="UU387" s="28"/>
      <c r="UV387" s="28"/>
      <c r="UW387" s="28"/>
      <c r="UX387" s="28"/>
      <c r="UY387" s="28"/>
      <c r="UZ387" s="28"/>
      <c r="VA387" s="28"/>
      <c r="VB387" s="28"/>
      <c r="VC387" s="28"/>
      <c r="VD387" s="28"/>
      <c r="VE387" s="28"/>
      <c r="VF387" s="28"/>
      <c r="VG387" s="28"/>
      <c r="VH387" s="28"/>
      <c r="VI387" s="28"/>
      <c r="VJ387" s="28"/>
      <c r="VK387" s="28"/>
      <c r="VL387" s="28"/>
      <c r="VM387" s="28"/>
      <c r="VN387" s="28"/>
      <c r="VO387" s="28"/>
      <c r="VP387" s="28"/>
      <c r="VQ387" s="28"/>
      <c r="VR387" s="28"/>
      <c r="VS387" s="28"/>
      <c r="VT387" s="28"/>
      <c r="VU387" s="28"/>
      <c r="VV387" s="28"/>
      <c r="VW387" s="28"/>
      <c r="VX387" s="28"/>
      <c r="VY387" s="28"/>
      <c r="VZ387" s="28"/>
      <c r="WA387" s="28"/>
      <c r="WB387" s="28"/>
      <c r="WC387" s="28"/>
      <c r="WD387" s="28"/>
      <c r="WE387" s="28"/>
      <c r="WF387" s="28"/>
      <c r="WG387" s="28"/>
      <c r="WH387" s="28"/>
      <c r="WI387" s="28"/>
      <c r="WJ387" s="28"/>
      <c r="WK387" s="28"/>
      <c r="WL387" s="28"/>
      <c r="WM387" s="28"/>
      <c r="WN387" s="28"/>
      <c r="WO387" s="28"/>
      <c r="WP387" s="28"/>
      <c r="WQ387" s="28"/>
      <c r="WR387" s="28"/>
      <c r="WS387" s="28"/>
      <c r="WT387" s="28"/>
      <c r="WU387" s="28"/>
      <c r="WV387" s="28"/>
      <c r="WW387" s="28"/>
      <c r="WX387" s="28"/>
      <c r="WY387" s="28"/>
      <c r="WZ387" s="28"/>
      <c r="XA387" s="28"/>
      <c r="XB387" s="28"/>
      <c r="XC387" s="28"/>
      <c r="XD387" s="28"/>
      <c r="XE387" s="28"/>
      <c r="XF387" s="28"/>
      <c r="XG387" s="28"/>
      <c r="XH387" s="28"/>
      <c r="XI387" s="28"/>
      <c r="XJ387" s="28"/>
      <c r="XK387" s="28"/>
      <c r="XL387" s="28"/>
      <c r="XM387" s="28"/>
      <c r="XN387" s="28"/>
      <c r="XO387" s="28"/>
      <c r="XP387" s="28"/>
      <c r="XQ387" s="28"/>
      <c r="XR387" s="28"/>
      <c r="XS387" s="28"/>
      <c r="XT387" s="28"/>
      <c r="XU387" s="28"/>
      <c r="XV387" s="28"/>
      <c r="XW387" s="28"/>
      <c r="XX387" s="28"/>
      <c r="XY387" s="28"/>
      <c r="XZ387" s="28"/>
      <c r="YA387" s="28"/>
      <c r="YB387" s="28"/>
      <c r="YC387" s="28"/>
      <c r="YD387" s="28"/>
      <c r="YE387" s="28"/>
      <c r="YF387" s="28"/>
      <c r="YG387" s="28"/>
      <c r="YH387" s="28"/>
      <c r="YI387" s="28"/>
      <c r="YJ387" s="28"/>
      <c r="YK387" s="28"/>
      <c r="YL387" s="28"/>
      <c r="YM387" s="28"/>
      <c r="YN387" s="28"/>
      <c r="YO387" s="28"/>
      <c r="YP387" s="28"/>
      <c r="YQ387" s="28"/>
      <c r="YR387" s="28"/>
      <c r="YS387" s="28"/>
      <c r="YT387" s="28"/>
      <c r="YU387" s="28"/>
      <c r="YV387" s="28"/>
      <c r="YW387" s="28"/>
      <c r="YX387" s="28"/>
      <c r="YY387" s="28"/>
      <c r="YZ387" s="28"/>
      <c r="ZA387" s="28"/>
      <c r="ZB387" s="28"/>
      <c r="ZC387" s="28"/>
      <c r="ZD387" s="28"/>
      <c r="ZE387" s="28"/>
      <c r="ZF387" s="28"/>
      <c r="ZG387" s="28"/>
      <c r="ZH387" s="28"/>
      <c r="ZI387" s="28"/>
      <c r="ZJ387" s="28"/>
      <c r="ZK387" s="28"/>
      <c r="ZL387" s="28"/>
      <c r="ZM387" s="28"/>
      <c r="ZN387" s="28"/>
      <c r="ZO387" s="28"/>
      <c r="ZP387" s="28"/>
      <c r="ZQ387" s="28"/>
      <c r="ZR387" s="28"/>
      <c r="ZS387" s="28"/>
      <c r="ZT387" s="28"/>
      <c r="ZU387" s="28"/>
      <c r="ZV387" s="28"/>
      <c r="ZW387" s="28"/>
      <c r="ZX387" s="28"/>
      <c r="ZY387" s="28"/>
      <c r="ZZ387" s="28"/>
      <c r="AAA387" s="28"/>
      <c r="AAB387" s="28"/>
      <c r="AAC387" s="28"/>
      <c r="AAD387" s="28"/>
      <c r="AAE387" s="28"/>
      <c r="AAF387" s="28"/>
      <c r="AAG387" s="28"/>
      <c r="AAH387" s="28"/>
      <c r="AAI387" s="28"/>
      <c r="AAJ387" s="28"/>
      <c r="AAK387" s="28"/>
      <c r="AAL387" s="28"/>
      <c r="AAM387" s="28"/>
      <c r="AAN387" s="28"/>
      <c r="AAO387" s="28"/>
      <c r="AAP387" s="28"/>
      <c r="AAQ387" s="28"/>
      <c r="AAR387" s="28"/>
      <c r="AAS387" s="28"/>
      <c r="AAT387" s="28"/>
      <c r="AAU387" s="28"/>
      <c r="AAV387" s="28"/>
      <c r="AAW387" s="28"/>
      <c r="AAX387" s="28"/>
      <c r="AAY387" s="28"/>
      <c r="AAZ387" s="28"/>
      <c r="ABA387" s="28"/>
      <c r="ABB387" s="28"/>
      <c r="ABC387" s="28"/>
      <c r="ABD387" s="28"/>
      <c r="ABE387" s="28"/>
      <c r="ABF387" s="28"/>
      <c r="ABG387" s="28"/>
      <c r="ABH387" s="28"/>
      <c r="ABI387" s="28"/>
      <c r="ABJ387" s="28"/>
      <c r="ABK387" s="28"/>
      <c r="ABL387" s="28"/>
      <c r="ABM387" s="28"/>
      <c r="ABN387" s="28"/>
      <c r="ABO387" s="28"/>
      <c r="ABP387" s="28"/>
      <c r="ABQ387" s="28"/>
      <c r="ABR387" s="28"/>
      <c r="ABS387" s="28"/>
      <c r="ABT387" s="28"/>
      <c r="ABU387" s="28"/>
      <c r="ABV387" s="28"/>
      <c r="ABW387" s="28"/>
      <c r="ABX387" s="28"/>
      <c r="ABY387" s="28"/>
      <c r="ABZ387" s="28"/>
      <c r="ACA387" s="28"/>
      <c r="ACB387" s="28"/>
      <c r="ACC387" s="28"/>
      <c r="ACD387" s="28"/>
      <c r="ACE387" s="28"/>
      <c r="ACF387" s="28"/>
      <c r="ACG387" s="28"/>
      <c r="ACH387" s="28"/>
      <c r="ACI387" s="28"/>
      <c r="ACJ387" s="28"/>
      <c r="ACK387" s="28"/>
      <c r="ACL387" s="28"/>
      <c r="ACM387" s="28"/>
      <c r="ACN387" s="28"/>
      <c r="ACO387" s="28"/>
      <c r="ACP387" s="28"/>
      <c r="ACQ387" s="28"/>
      <c r="ACR387" s="28"/>
      <c r="ACS387" s="28"/>
      <c r="ACT387" s="28"/>
      <c r="ACU387" s="28"/>
      <c r="ACV387" s="28"/>
      <c r="ACW387" s="28"/>
      <c r="ACX387" s="28"/>
      <c r="ACY387" s="28"/>
      <c r="ACZ387" s="28"/>
      <c r="ADA387" s="28"/>
      <c r="ADB387" s="28"/>
      <c r="ADC387" s="28"/>
      <c r="ADD387" s="28"/>
      <c r="ADE387" s="28"/>
      <c r="ADF387" s="28"/>
      <c r="ADG387" s="28"/>
      <c r="ADH387" s="28"/>
      <c r="ADI387" s="28"/>
      <c r="ADJ387" s="28"/>
      <c r="ADK387" s="28"/>
      <c r="ADL387" s="28"/>
      <c r="ADM387" s="28"/>
      <c r="ADN387" s="28"/>
      <c r="ADO387" s="28"/>
      <c r="ADP387" s="28"/>
      <c r="ADQ387" s="28"/>
      <c r="ADR387" s="28"/>
      <c r="ADS387" s="28"/>
      <c r="ADT387" s="28"/>
      <c r="ADU387" s="28"/>
      <c r="ADV387" s="28"/>
      <c r="ADW387" s="28"/>
      <c r="ADX387" s="28"/>
      <c r="ADY387" s="28"/>
      <c r="ADZ387" s="28"/>
      <c r="AEA387" s="28"/>
      <c r="AEB387" s="28"/>
      <c r="AEC387" s="28"/>
      <c r="AED387" s="28"/>
      <c r="AEE387" s="28"/>
      <c r="AEF387" s="28"/>
      <c r="AEG387" s="28"/>
      <c r="AEH387" s="28"/>
      <c r="AEI387" s="28"/>
      <c r="AEJ387" s="28"/>
      <c r="AEK387" s="28"/>
      <c r="AEL387" s="28"/>
      <c r="AEM387" s="28"/>
      <c r="AEN387" s="28"/>
      <c r="AEO387" s="28"/>
      <c r="AEP387" s="28"/>
      <c r="AEQ387" s="28"/>
      <c r="AER387" s="28"/>
      <c r="AES387" s="28"/>
      <c r="AET387" s="28"/>
      <c r="AEU387" s="28"/>
      <c r="AEV387" s="28"/>
      <c r="AEW387" s="28"/>
      <c r="AEX387" s="28"/>
      <c r="AEY387" s="28"/>
      <c r="AEZ387" s="28"/>
      <c r="AFA387" s="28"/>
      <c r="AFB387" s="28"/>
      <c r="AFC387" s="28"/>
      <c r="AFD387" s="28"/>
      <c r="AFE387" s="28"/>
      <c r="AFF387" s="28"/>
      <c r="AFG387" s="28"/>
      <c r="AFH387" s="28"/>
      <c r="AFI387" s="28"/>
      <c r="AFJ387" s="28"/>
      <c r="AFK387" s="28"/>
      <c r="AFL387" s="28"/>
      <c r="AFM387" s="28"/>
      <c r="AFN387" s="28"/>
      <c r="AFO387" s="28"/>
      <c r="AFP387" s="28"/>
    </row>
  </sheetData>
  <sheetProtection algorithmName="SHA-512" hashValue="ltSe/IeNXqeO9YN7AWTdBTScOcPGyBMHVvUQ0aSS6JP8gujVzvCeZi+jjDUt7k6le0GMUOuHKjHZn6nfeYwakw==" saltValue="dspEenAO2YVOKX5GvZkssA==" spinCount="100000" sheet="1" objects="1" scenarios="1" selectLockedCells="1"/>
  <mergeCells count="1">
    <mergeCell ref="B3:L4"/>
  </mergeCells>
  <pageMargins left="0.7" right="0.7" top="0.75" bottom="0.75" header="0.3" footer="0.3"/>
  <pageSetup paperSize="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3</xdr:col>
                    <xdr:colOff>166688</xdr:colOff>
                    <xdr:row>7</xdr:row>
                    <xdr:rowOff>0</xdr:rowOff>
                  </from>
                  <to>
                    <xdr:col>3</xdr:col>
                    <xdr:colOff>442913</xdr:colOff>
                    <xdr:row>8</xdr:row>
                    <xdr:rowOff>23813</xdr:rowOff>
                  </to>
                </anchor>
              </controlPr>
            </control>
          </mc:Choice>
        </mc:AlternateContent>
        <mc:AlternateContent xmlns:mc="http://schemas.openxmlformats.org/markup-compatibility/2006">
          <mc:Choice Requires="x14">
            <control shapeId="28692" r:id="rId5" name="Check Box 20">
              <controlPr defaultSize="0" autoFill="0" autoLine="0" autoPict="0">
                <anchor moveWithCells="1">
                  <from>
                    <xdr:col>3</xdr:col>
                    <xdr:colOff>166688</xdr:colOff>
                    <xdr:row>13</xdr:row>
                    <xdr:rowOff>0</xdr:rowOff>
                  </from>
                  <to>
                    <xdr:col>3</xdr:col>
                    <xdr:colOff>442913</xdr:colOff>
                    <xdr:row>14</xdr:row>
                    <xdr:rowOff>23813</xdr:rowOff>
                  </to>
                </anchor>
              </controlPr>
            </control>
          </mc:Choice>
        </mc:AlternateContent>
        <mc:AlternateContent xmlns:mc="http://schemas.openxmlformats.org/markup-compatibility/2006">
          <mc:Choice Requires="x14">
            <control shapeId="28729" r:id="rId6" name="Check Box 57">
              <controlPr defaultSize="0" autoFill="0" autoLine="0" autoPict="0">
                <anchor moveWithCells="1">
                  <from>
                    <xdr:col>3</xdr:col>
                    <xdr:colOff>166688</xdr:colOff>
                    <xdr:row>8</xdr:row>
                    <xdr:rowOff>0</xdr:rowOff>
                  </from>
                  <to>
                    <xdr:col>3</xdr:col>
                    <xdr:colOff>442913</xdr:colOff>
                    <xdr:row>9</xdr:row>
                    <xdr:rowOff>23813</xdr:rowOff>
                  </to>
                </anchor>
              </controlPr>
            </control>
          </mc:Choice>
        </mc:AlternateContent>
        <mc:AlternateContent xmlns:mc="http://schemas.openxmlformats.org/markup-compatibility/2006">
          <mc:Choice Requires="x14">
            <control shapeId="28730" r:id="rId7" name="Check Box 58">
              <controlPr defaultSize="0" autoFill="0" autoLine="0" autoPict="0">
                <anchor moveWithCells="1">
                  <from>
                    <xdr:col>3</xdr:col>
                    <xdr:colOff>166688</xdr:colOff>
                    <xdr:row>9</xdr:row>
                    <xdr:rowOff>0</xdr:rowOff>
                  </from>
                  <to>
                    <xdr:col>3</xdr:col>
                    <xdr:colOff>442913</xdr:colOff>
                    <xdr:row>10</xdr:row>
                    <xdr:rowOff>23813</xdr:rowOff>
                  </to>
                </anchor>
              </controlPr>
            </control>
          </mc:Choice>
        </mc:AlternateContent>
        <mc:AlternateContent xmlns:mc="http://schemas.openxmlformats.org/markup-compatibility/2006">
          <mc:Choice Requires="x14">
            <control shapeId="28731" r:id="rId8" name="Check Box 59">
              <controlPr defaultSize="0" autoFill="0" autoLine="0" autoPict="0">
                <anchor moveWithCells="1">
                  <from>
                    <xdr:col>3</xdr:col>
                    <xdr:colOff>166688</xdr:colOff>
                    <xdr:row>10</xdr:row>
                    <xdr:rowOff>0</xdr:rowOff>
                  </from>
                  <to>
                    <xdr:col>3</xdr:col>
                    <xdr:colOff>442913</xdr:colOff>
                    <xdr:row>11</xdr:row>
                    <xdr:rowOff>23813</xdr:rowOff>
                  </to>
                </anchor>
              </controlPr>
            </control>
          </mc:Choice>
        </mc:AlternateContent>
        <mc:AlternateContent xmlns:mc="http://schemas.openxmlformats.org/markup-compatibility/2006">
          <mc:Choice Requires="x14">
            <control shapeId="28741" r:id="rId9" name="Check Box 69">
              <controlPr defaultSize="0" autoFill="0" autoLine="0" autoPict="0">
                <anchor moveWithCells="1">
                  <from>
                    <xdr:col>3</xdr:col>
                    <xdr:colOff>166688</xdr:colOff>
                    <xdr:row>14</xdr:row>
                    <xdr:rowOff>0</xdr:rowOff>
                  </from>
                  <to>
                    <xdr:col>3</xdr:col>
                    <xdr:colOff>442913</xdr:colOff>
                    <xdr:row>15</xdr:row>
                    <xdr:rowOff>23813</xdr:rowOff>
                  </to>
                </anchor>
              </controlPr>
            </control>
          </mc:Choice>
        </mc:AlternateContent>
        <mc:AlternateContent xmlns:mc="http://schemas.openxmlformats.org/markup-compatibility/2006">
          <mc:Choice Requires="x14">
            <control shapeId="28742" r:id="rId10" name="Check Box 70">
              <controlPr defaultSize="0" autoFill="0" autoLine="0" autoPict="0">
                <anchor moveWithCells="1">
                  <from>
                    <xdr:col>3</xdr:col>
                    <xdr:colOff>166688</xdr:colOff>
                    <xdr:row>15</xdr:row>
                    <xdr:rowOff>0</xdr:rowOff>
                  </from>
                  <to>
                    <xdr:col>3</xdr:col>
                    <xdr:colOff>442913</xdr:colOff>
                    <xdr:row>16</xdr:row>
                    <xdr:rowOff>23813</xdr:rowOff>
                  </to>
                </anchor>
              </controlPr>
            </control>
          </mc:Choice>
        </mc:AlternateContent>
        <mc:AlternateContent xmlns:mc="http://schemas.openxmlformats.org/markup-compatibility/2006">
          <mc:Choice Requires="x14">
            <control shapeId="28743" r:id="rId11" name="Check Box 71">
              <controlPr defaultSize="0" autoFill="0" autoLine="0" autoPict="0">
                <anchor moveWithCells="1">
                  <from>
                    <xdr:col>3</xdr:col>
                    <xdr:colOff>166688</xdr:colOff>
                    <xdr:row>16</xdr:row>
                    <xdr:rowOff>0</xdr:rowOff>
                  </from>
                  <to>
                    <xdr:col>3</xdr:col>
                    <xdr:colOff>442913</xdr:colOff>
                    <xdr:row>17</xdr:row>
                    <xdr:rowOff>23813</xdr:rowOff>
                  </to>
                </anchor>
              </controlPr>
            </control>
          </mc:Choice>
        </mc:AlternateContent>
        <mc:AlternateContent xmlns:mc="http://schemas.openxmlformats.org/markup-compatibility/2006">
          <mc:Choice Requires="x14">
            <control shapeId="28744" r:id="rId12" name="Check Box 72">
              <controlPr defaultSize="0" autoFill="0" autoLine="0" autoPict="0">
                <anchor moveWithCells="1">
                  <from>
                    <xdr:col>3</xdr:col>
                    <xdr:colOff>166688</xdr:colOff>
                    <xdr:row>17</xdr:row>
                    <xdr:rowOff>0</xdr:rowOff>
                  </from>
                  <to>
                    <xdr:col>3</xdr:col>
                    <xdr:colOff>442913</xdr:colOff>
                    <xdr:row>18</xdr:row>
                    <xdr:rowOff>23813</xdr:rowOff>
                  </to>
                </anchor>
              </controlPr>
            </control>
          </mc:Choice>
        </mc:AlternateContent>
        <mc:AlternateContent xmlns:mc="http://schemas.openxmlformats.org/markup-compatibility/2006">
          <mc:Choice Requires="x14">
            <control shapeId="28745" r:id="rId13" name="Check Box 73">
              <controlPr defaultSize="0" autoFill="0" autoLine="0" autoPict="0">
                <anchor moveWithCells="1">
                  <from>
                    <xdr:col>3</xdr:col>
                    <xdr:colOff>166688</xdr:colOff>
                    <xdr:row>18</xdr:row>
                    <xdr:rowOff>0</xdr:rowOff>
                  </from>
                  <to>
                    <xdr:col>3</xdr:col>
                    <xdr:colOff>442913</xdr:colOff>
                    <xdr:row>19</xdr:row>
                    <xdr:rowOff>23813</xdr:rowOff>
                  </to>
                </anchor>
              </controlPr>
            </control>
          </mc:Choice>
        </mc:AlternateContent>
        <mc:AlternateContent xmlns:mc="http://schemas.openxmlformats.org/markup-compatibility/2006">
          <mc:Choice Requires="x14">
            <control shapeId="28746" r:id="rId14" name="Check Box 74">
              <controlPr defaultSize="0" autoFill="0" autoLine="0" autoPict="0">
                <anchor moveWithCells="1">
                  <from>
                    <xdr:col>3</xdr:col>
                    <xdr:colOff>166688</xdr:colOff>
                    <xdr:row>19</xdr:row>
                    <xdr:rowOff>0</xdr:rowOff>
                  </from>
                  <to>
                    <xdr:col>3</xdr:col>
                    <xdr:colOff>442913</xdr:colOff>
                    <xdr:row>20</xdr:row>
                    <xdr:rowOff>23813</xdr:rowOff>
                  </to>
                </anchor>
              </controlPr>
            </control>
          </mc:Choice>
        </mc:AlternateContent>
        <mc:AlternateContent xmlns:mc="http://schemas.openxmlformats.org/markup-compatibility/2006">
          <mc:Choice Requires="x14">
            <control shapeId="28747" r:id="rId15" name="Check Box 75">
              <controlPr defaultSize="0" autoFill="0" autoLine="0" autoPict="0">
                <anchor moveWithCells="1">
                  <from>
                    <xdr:col>3</xdr:col>
                    <xdr:colOff>166688</xdr:colOff>
                    <xdr:row>20</xdr:row>
                    <xdr:rowOff>0</xdr:rowOff>
                  </from>
                  <to>
                    <xdr:col>3</xdr:col>
                    <xdr:colOff>442913</xdr:colOff>
                    <xdr:row>21</xdr:row>
                    <xdr:rowOff>23813</xdr:rowOff>
                  </to>
                </anchor>
              </controlPr>
            </control>
          </mc:Choice>
        </mc:AlternateContent>
        <mc:AlternateContent xmlns:mc="http://schemas.openxmlformats.org/markup-compatibility/2006">
          <mc:Choice Requires="x14">
            <control shapeId="28748" r:id="rId16" name="Check Box 76">
              <controlPr defaultSize="0" autoFill="0" autoLine="0" autoPict="0">
                <anchor moveWithCells="1">
                  <from>
                    <xdr:col>3</xdr:col>
                    <xdr:colOff>166688</xdr:colOff>
                    <xdr:row>21</xdr:row>
                    <xdr:rowOff>0</xdr:rowOff>
                  </from>
                  <to>
                    <xdr:col>3</xdr:col>
                    <xdr:colOff>442913</xdr:colOff>
                    <xdr:row>22</xdr:row>
                    <xdr:rowOff>23813</xdr:rowOff>
                  </to>
                </anchor>
              </controlPr>
            </control>
          </mc:Choice>
        </mc:AlternateContent>
        <mc:AlternateContent xmlns:mc="http://schemas.openxmlformats.org/markup-compatibility/2006">
          <mc:Choice Requires="x14">
            <control shapeId="28749" r:id="rId17" name="Check Box 77">
              <controlPr defaultSize="0" autoFill="0" autoLine="0" autoPict="0">
                <anchor moveWithCells="1">
                  <from>
                    <xdr:col>3</xdr:col>
                    <xdr:colOff>166688</xdr:colOff>
                    <xdr:row>22</xdr:row>
                    <xdr:rowOff>0</xdr:rowOff>
                  </from>
                  <to>
                    <xdr:col>3</xdr:col>
                    <xdr:colOff>442913</xdr:colOff>
                    <xdr:row>23</xdr:row>
                    <xdr:rowOff>38100</xdr:rowOff>
                  </to>
                </anchor>
              </controlPr>
            </control>
          </mc:Choice>
        </mc:AlternateContent>
        <mc:AlternateContent xmlns:mc="http://schemas.openxmlformats.org/markup-compatibility/2006">
          <mc:Choice Requires="x14">
            <control shapeId="28751" r:id="rId18" name="Check Box 79">
              <controlPr defaultSize="0" autoFill="0" autoLine="0" autoPict="0">
                <anchor moveWithCells="1">
                  <from>
                    <xdr:col>3</xdr:col>
                    <xdr:colOff>166688</xdr:colOff>
                    <xdr:row>25</xdr:row>
                    <xdr:rowOff>0</xdr:rowOff>
                  </from>
                  <to>
                    <xdr:col>3</xdr:col>
                    <xdr:colOff>442913</xdr:colOff>
                    <xdr:row>26</xdr:row>
                    <xdr:rowOff>23813</xdr:rowOff>
                  </to>
                </anchor>
              </controlPr>
            </control>
          </mc:Choice>
        </mc:AlternateContent>
        <mc:AlternateContent xmlns:mc="http://schemas.openxmlformats.org/markup-compatibility/2006">
          <mc:Choice Requires="x14">
            <control shapeId="28756" r:id="rId19" name="Check Box 84">
              <controlPr defaultSize="0" autoFill="0" autoLine="0" autoPict="0">
                <anchor moveWithCells="1">
                  <from>
                    <xdr:col>3</xdr:col>
                    <xdr:colOff>166688</xdr:colOff>
                    <xdr:row>26</xdr:row>
                    <xdr:rowOff>0</xdr:rowOff>
                  </from>
                  <to>
                    <xdr:col>3</xdr:col>
                    <xdr:colOff>442913</xdr:colOff>
                    <xdr:row>27</xdr:row>
                    <xdr:rowOff>23813</xdr:rowOff>
                  </to>
                </anchor>
              </controlPr>
            </control>
          </mc:Choice>
        </mc:AlternateContent>
        <mc:AlternateContent xmlns:mc="http://schemas.openxmlformats.org/markup-compatibility/2006">
          <mc:Choice Requires="x14">
            <control shapeId="28757" r:id="rId20" name="Check Box 85">
              <controlPr defaultSize="0" autoFill="0" autoLine="0" autoPict="0">
                <anchor moveWithCells="1">
                  <from>
                    <xdr:col>3</xdr:col>
                    <xdr:colOff>166688</xdr:colOff>
                    <xdr:row>27</xdr:row>
                    <xdr:rowOff>0</xdr:rowOff>
                  </from>
                  <to>
                    <xdr:col>3</xdr:col>
                    <xdr:colOff>442913</xdr:colOff>
                    <xdr:row>28</xdr:row>
                    <xdr:rowOff>23813</xdr:rowOff>
                  </to>
                </anchor>
              </controlPr>
            </control>
          </mc:Choice>
        </mc:AlternateContent>
        <mc:AlternateContent xmlns:mc="http://schemas.openxmlformats.org/markup-compatibility/2006">
          <mc:Choice Requires="x14">
            <control shapeId="28758" r:id="rId21" name="Check Box 86">
              <controlPr defaultSize="0" autoFill="0" autoLine="0" autoPict="0">
                <anchor moveWithCells="1">
                  <from>
                    <xdr:col>3</xdr:col>
                    <xdr:colOff>166688</xdr:colOff>
                    <xdr:row>28</xdr:row>
                    <xdr:rowOff>0</xdr:rowOff>
                  </from>
                  <to>
                    <xdr:col>3</xdr:col>
                    <xdr:colOff>442913</xdr:colOff>
                    <xdr:row>29</xdr:row>
                    <xdr:rowOff>23813</xdr:rowOff>
                  </to>
                </anchor>
              </controlPr>
            </control>
          </mc:Choice>
        </mc:AlternateContent>
        <mc:AlternateContent xmlns:mc="http://schemas.openxmlformats.org/markup-compatibility/2006">
          <mc:Choice Requires="x14">
            <control shapeId="28759" r:id="rId22" name="Check Box 87">
              <controlPr defaultSize="0" autoFill="0" autoLine="0" autoPict="0">
                <anchor moveWithCells="1">
                  <from>
                    <xdr:col>3</xdr:col>
                    <xdr:colOff>166688</xdr:colOff>
                    <xdr:row>29</xdr:row>
                    <xdr:rowOff>0</xdr:rowOff>
                  </from>
                  <to>
                    <xdr:col>3</xdr:col>
                    <xdr:colOff>442913</xdr:colOff>
                    <xdr:row>30</xdr:row>
                    <xdr:rowOff>23813</xdr:rowOff>
                  </to>
                </anchor>
              </controlPr>
            </control>
          </mc:Choice>
        </mc:AlternateContent>
        <mc:AlternateContent xmlns:mc="http://schemas.openxmlformats.org/markup-compatibility/2006">
          <mc:Choice Requires="x14">
            <control shapeId="28761" r:id="rId23" name="Check Box 89">
              <controlPr defaultSize="0" autoFill="0" autoLine="0" autoPict="0">
                <anchor moveWithCells="1">
                  <from>
                    <xdr:col>3</xdr:col>
                    <xdr:colOff>166688</xdr:colOff>
                    <xdr:row>32</xdr:row>
                    <xdr:rowOff>0</xdr:rowOff>
                  </from>
                  <to>
                    <xdr:col>3</xdr:col>
                    <xdr:colOff>442913</xdr:colOff>
                    <xdr:row>33</xdr:row>
                    <xdr:rowOff>23813</xdr:rowOff>
                  </to>
                </anchor>
              </controlPr>
            </control>
          </mc:Choice>
        </mc:AlternateContent>
        <mc:AlternateContent xmlns:mc="http://schemas.openxmlformats.org/markup-compatibility/2006">
          <mc:Choice Requires="x14">
            <control shapeId="28772" r:id="rId24" name="Check Box 100">
              <controlPr defaultSize="0" autoFill="0" autoLine="0" autoPict="0">
                <anchor moveWithCells="1">
                  <from>
                    <xdr:col>3</xdr:col>
                    <xdr:colOff>166688</xdr:colOff>
                    <xdr:row>33</xdr:row>
                    <xdr:rowOff>0</xdr:rowOff>
                  </from>
                  <to>
                    <xdr:col>3</xdr:col>
                    <xdr:colOff>442913</xdr:colOff>
                    <xdr:row>34</xdr:row>
                    <xdr:rowOff>23813</xdr:rowOff>
                  </to>
                </anchor>
              </controlPr>
            </control>
          </mc:Choice>
        </mc:AlternateContent>
        <mc:AlternateContent xmlns:mc="http://schemas.openxmlformats.org/markup-compatibility/2006">
          <mc:Choice Requires="x14">
            <control shapeId="28773" r:id="rId25" name="Check Box 101">
              <controlPr defaultSize="0" autoFill="0" autoLine="0" autoPict="0">
                <anchor moveWithCells="1">
                  <from>
                    <xdr:col>3</xdr:col>
                    <xdr:colOff>166688</xdr:colOff>
                    <xdr:row>34</xdr:row>
                    <xdr:rowOff>0</xdr:rowOff>
                  </from>
                  <to>
                    <xdr:col>3</xdr:col>
                    <xdr:colOff>442913</xdr:colOff>
                    <xdr:row>35</xdr:row>
                    <xdr:rowOff>23813</xdr:rowOff>
                  </to>
                </anchor>
              </controlPr>
            </control>
          </mc:Choice>
        </mc:AlternateContent>
        <mc:AlternateContent xmlns:mc="http://schemas.openxmlformats.org/markup-compatibility/2006">
          <mc:Choice Requires="x14">
            <control shapeId="28774" r:id="rId26" name="Check Box 102">
              <controlPr defaultSize="0" autoFill="0" autoLine="0" autoPict="0">
                <anchor moveWithCells="1">
                  <from>
                    <xdr:col>3</xdr:col>
                    <xdr:colOff>166688</xdr:colOff>
                    <xdr:row>35</xdr:row>
                    <xdr:rowOff>0</xdr:rowOff>
                  </from>
                  <to>
                    <xdr:col>3</xdr:col>
                    <xdr:colOff>442913</xdr:colOff>
                    <xdr:row>36</xdr:row>
                    <xdr:rowOff>23813</xdr:rowOff>
                  </to>
                </anchor>
              </controlPr>
            </control>
          </mc:Choice>
        </mc:AlternateContent>
        <mc:AlternateContent xmlns:mc="http://schemas.openxmlformats.org/markup-compatibility/2006">
          <mc:Choice Requires="x14">
            <control shapeId="28775" r:id="rId27" name="Check Box 103">
              <controlPr defaultSize="0" autoFill="0" autoLine="0" autoPict="0">
                <anchor moveWithCells="1">
                  <from>
                    <xdr:col>3</xdr:col>
                    <xdr:colOff>166688</xdr:colOff>
                    <xdr:row>36</xdr:row>
                    <xdr:rowOff>0</xdr:rowOff>
                  </from>
                  <to>
                    <xdr:col>3</xdr:col>
                    <xdr:colOff>442913</xdr:colOff>
                    <xdr:row>37</xdr:row>
                    <xdr:rowOff>23813</xdr:rowOff>
                  </to>
                </anchor>
              </controlPr>
            </control>
          </mc:Choice>
        </mc:AlternateContent>
        <mc:AlternateContent xmlns:mc="http://schemas.openxmlformats.org/markup-compatibility/2006">
          <mc:Choice Requires="x14">
            <control shapeId="28776" r:id="rId28" name="Check Box 104">
              <controlPr defaultSize="0" autoFill="0" autoLine="0" autoPict="0">
                <anchor moveWithCells="1">
                  <from>
                    <xdr:col>3</xdr:col>
                    <xdr:colOff>166688</xdr:colOff>
                    <xdr:row>37</xdr:row>
                    <xdr:rowOff>0</xdr:rowOff>
                  </from>
                  <to>
                    <xdr:col>3</xdr:col>
                    <xdr:colOff>442913</xdr:colOff>
                    <xdr:row>38</xdr:row>
                    <xdr:rowOff>23813</xdr:rowOff>
                  </to>
                </anchor>
              </controlPr>
            </control>
          </mc:Choice>
        </mc:AlternateContent>
        <mc:AlternateContent xmlns:mc="http://schemas.openxmlformats.org/markup-compatibility/2006">
          <mc:Choice Requires="x14">
            <control shapeId="28777" r:id="rId29" name="Check Box 105">
              <controlPr defaultSize="0" autoFill="0" autoLine="0" autoPict="0">
                <anchor moveWithCells="1">
                  <from>
                    <xdr:col>3</xdr:col>
                    <xdr:colOff>166688</xdr:colOff>
                    <xdr:row>38</xdr:row>
                    <xdr:rowOff>0</xdr:rowOff>
                  </from>
                  <to>
                    <xdr:col>3</xdr:col>
                    <xdr:colOff>442913</xdr:colOff>
                    <xdr:row>39</xdr:row>
                    <xdr:rowOff>23813</xdr:rowOff>
                  </to>
                </anchor>
              </controlPr>
            </control>
          </mc:Choice>
        </mc:AlternateContent>
        <mc:AlternateContent xmlns:mc="http://schemas.openxmlformats.org/markup-compatibility/2006">
          <mc:Choice Requires="x14">
            <control shapeId="28778" r:id="rId30" name="Check Box 106">
              <controlPr defaultSize="0" autoFill="0" autoLine="0" autoPict="0">
                <anchor moveWithCells="1">
                  <from>
                    <xdr:col>3</xdr:col>
                    <xdr:colOff>166688</xdr:colOff>
                    <xdr:row>39</xdr:row>
                    <xdr:rowOff>0</xdr:rowOff>
                  </from>
                  <to>
                    <xdr:col>3</xdr:col>
                    <xdr:colOff>442913</xdr:colOff>
                    <xdr:row>40</xdr:row>
                    <xdr:rowOff>23813</xdr:rowOff>
                  </to>
                </anchor>
              </controlPr>
            </control>
          </mc:Choice>
        </mc:AlternateContent>
        <mc:AlternateContent xmlns:mc="http://schemas.openxmlformats.org/markup-compatibility/2006">
          <mc:Choice Requires="x14">
            <control shapeId="28779" r:id="rId31" name="Check Box 107">
              <controlPr defaultSize="0" autoFill="0" autoLine="0" autoPict="0">
                <anchor moveWithCells="1">
                  <from>
                    <xdr:col>3</xdr:col>
                    <xdr:colOff>166688</xdr:colOff>
                    <xdr:row>40</xdr:row>
                    <xdr:rowOff>0</xdr:rowOff>
                  </from>
                  <to>
                    <xdr:col>3</xdr:col>
                    <xdr:colOff>442913</xdr:colOff>
                    <xdr:row>41</xdr:row>
                    <xdr:rowOff>23813</xdr:rowOff>
                  </to>
                </anchor>
              </controlPr>
            </control>
          </mc:Choice>
        </mc:AlternateContent>
        <mc:AlternateContent xmlns:mc="http://schemas.openxmlformats.org/markup-compatibility/2006">
          <mc:Choice Requires="x14">
            <control shapeId="28780" r:id="rId32" name="Check Box 108">
              <controlPr defaultSize="0" autoFill="0" autoLine="0" autoPict="0">
                <anchor moveWithCells="1">
                  <from>
                    <xdr:col>3</xdr:col>
                    <xdr:colOff>166688</xdr:colOff>
                    <xdr:row>41</xdr:row>
                    <xdr:rowOff>0</xdr:rowOff>
                  </from>
                  <to>
                    <xdr:col>3</xdr:col>
                    <xdr:colOff>442913</xdr:colOff>
                    <xdr:row>42</xdr:row>
                    <xdr:rowOff>23813</xdr:rowOff>
                  </to>
                </anchor>
              </controlPr>
            </control>
          </mc:Choice>
        </mc:AlternateContent>
        <mc:AlternateContent xmlns:mc="http://schemas.openxmlformats.org/markup-compatibility/2006">
          <mc:Choice Requires="x14">
            <control shapeId="28781" r:id="rId33" name="Check Box 109">
              <controlPr defaultSize="0" autoFill="0" autoLine="0" autoPict="0">
                <anchor moveWithCells="1">
                  <from>
                    <xdr:col>3</xdr:col>
                    <xdr:colOff>166688</xdr:colOff>
                    <xdr:row>42</xdr:row>
                    <xdr:rowOff>0</xdr:rowOff>
                  </from>
                  <to>
                    <xdr:col>3</xdr:col>
                    <xdr:colOff>442913</xdr:colOff>
                    <xdr:row>43</xdr:row>
                    <xdr:rowOff>23813</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84"/>
  <sheetViews>
    <sheetView showGridLines="0" zoomScale="75" zoomScaleNormal="75" workbookViewId="0">
      <selection activeCell="D34" sqref="D34"/>
    </sheetView>
  </sheetViews>
  <sheetFormatPr defaultColWidth="11" defaultRowHeight="15.75"/>
  <cols>
    <col min="1" max="1" width="5.6875" style="5" customWidth="1"/>
    <col min="2" max="2" width="21.8125" customWidth="1"/>
    <col min="3" max="3" width="56.3125" customWidth="1"/>
    <col min="4" max="4" width="6.6875" customWidth="1"/>
    <col min="5" max="5" width="6.8125" hidden="1" customWidth="1"/>
    <col min="6" max="6" width="6.8125" customWidth="1"/>
    <col min="7" max="7" width="11.6875" hidden="1" customWidth="1"/>
    <col min="8" max="8" width="9.8125" customWidth="1"/>
    <col min="9" max="9" width="11.1875" customWidth="1"/>
    <col min="10" max="10" width="13.3125" customWidth="1"/>
    <col min="11" max="11" width="17.6875" customWidth="1"/>
    <col min="12" max="12" width="33.1875" customWidth="1"/>
    <col min="13" max="13" width="13.8125" hidden="1" customWidth="1"/>
    <col min="14" max="25" width="11" hidden="1" customWidth="1"/>
    <col min="26" max="26" width="21.8125" hidden="1" customWidth="1"/>
    <col min="27" max="27" width="21.6875" hidden="1" customWidth="1"/>
    <col min="28" max="47" width="11" style="28"/>
  </cols>
  <sheetData>
    <row r="1" spans="1:47" ht="8" customHeight="1"/>
    <row r="2" spans="1:47" ht="55.05" customHeight="1">
      <c r="A2" s="434"/>
      <c r="B2" s="435" t="s">
        <v>34</v>
      </c>
      <c r="C2" s="436" t="s">
        <v>116</v>
      </c>
      <c r="D2" s="435"/>
      <c r="E2" s="371"/>
      <c r="F2" s="371"/>
      <c r="G2" s="371"/>
      <c r="H2" s="371"/>
      <c r="I2" s="371"/>
      <c r="J2" s="371"/>
      <c r="K2" s="371"/>
      <c r="L2" s="372"/>
    </row>
    <row r="3" spans="1:47" ht="21" customHeight="1">
      <c r="A3" s="437"/>
      <c r="B3" s="689" t="s">
        <v>339</v>
      </c>
      <c r="C3" s="689"/>
      <c r="D3" s="689"/>
      <c r="E3" s="689"/>
      <c r="F3" s="689"/>
      <c r="G3" s="689"/>
      <c r="H3" s="689"/>
      <c r="I3" s="689"/>
      <c r="J3" s="689"/>
      <c r="K3" s="689"/>
      <c r="L3" s="690"/>
    </row>
    <row r="4" spans="1:47" ht="32" customHeight="1">
      <c r="A4" s="437"/>
      <c r="B4" s="689"/>
      <c r="C4" s="689"/>
      <c r="D4" s="689"/>
      <c r="E4" s="689"/>
      <c r="F4" s="689"/>
      <c r="G4" s="689"/>
      <c r="H4" s="689"/>
      <c r="I4" s="689"/>
      <c r="J4" s="689"/>
      <c r="K4" s="689"/>
      <c r="L4" s="690"/>
    </row>
    <row r="5" spans="1:47" ht="8" customHeight="1">
      <c r="A5" s="437"/>
      <c r="B5" s="438"/>
      <c r="C5" s="439"/>
      <c r="D5" s="439"/>
      <c r="E5" s="354"/>
      <c r="F5" s="354"/>
      <c r="G5" s="354"/>
      <c r="H5" s="354"/>
      <c r="I5" s="354"/>
      <c r="J5" s="354"/>
      <c r="K5" s="354"/>
      <c r="L5" s="379"/>
    </row>
    <row r="6" spans="1:47" ht="47" customHeight="1">
      <c r="A6" s="440"/>
      <c r="B6" s="441"/>
      <c r="C6" s="441"/>
      <c r="D6" s="441"/>
      <c r="E6" s="441"/>
      <c r="F6" s="442" t="s">
        <v>47</v>
      </c>
      <c r="G6" s="442" t="s">
        <v>47</v>
      </c>
      <c r="H6" s="443"/>
      <c r="I6" s="442" t="s">
        <v>333</v>
      </c>
      <c r="J6" s="443"/>
      <c r="K6" s="444" t="s">
        <v>367</v>
      </c>
      <c r="L6" s="445" t="s">
        <v>366</v>
      </c>
      <c r="M6" s="18" t="s">
        <v>38</v>
      </c>
      <c r="N6" s="18" t="s">
        <v>39</v>
      </c>
      <c r="O6" s="18" t="s">
        <v>40</v>
      </c>
      <c r="P6" s="18" t="s">
        <v>41</v>
      </c>
      <c r="Q6" s="18" t="s">
        <v>42</v>
      </c>
      <c r="R6" s="18" t="s">
        <v>39</v>
      </c>
      <c r="S6" s="18" t="s">
        <v>40</v>
      </c>
      <c r="T6" s="18" t="s">
        <v>41</v>
      </c>
      <c r="U6" s="19" t="s">
        <v>43</v>
      </c>
      <c r="V6" s="19" t="s">
        <v>39</v>
      </c>
      <c r="W6" s="19" t="s">
        <v>40</v>
      </c>
      <c r="X6" s="19" t="s">
        <v>41</v>
      </c>
      <c r="Y6" s="20" t="s">
        <v>44</v>
      </c>
      <c r="Z6" s="17" t="s">
        <v>45</v>
      </c>
      <c r="AA6" s="17" t="s">
        <v>46</v>
      </c>
      <c r="AB6" s="34"/>
    </row>
    <row r="7" spans="1:47" ht="31.05" hidden="1" customHeight="1">
      <c r="A7" s="446"/>
      <c r="B7" s="447" t="s">
        <v>117</v>
      </c>
      <c r="C7" s="40"/>
      <c r="D7" s="40"/>
      <c r="E7" s="40"/>
      <c r="F7" s="40"/>
      <c r="G7" s="40"/>
      <c r="H7" s="448"/>
      <c r="I7" s="448"/>
      <c r="J7" s="448"/>
      <c r="K7" s="40"/>
      <c r="L7" s="449"/>
      <c r="M7" s="430"/>
      <c r="N7" s="46"/>
      <c r="O7" s="46"/>
      <c r="P7" s="46"/>
      <c r="Q7" s="46"/>
      <c r="R7" s="46"/>
      <c r="S7" s="46"/>
      <c r="T7" s="46"/>
      <c r="U7" s="46"/>
      <c r="V7" s="46"/>
      <c r="W7" s="46"/>
      <c r="X7" s="46"/>
      <c r="Y7" s="46"/>
      <c r="Z7" s="46"/>
      <c r="AA7" s="46"/>
    </row>
    <row r="8" spans="1:47" s="6" customFormat="1" ht="28.05" hidden="1" customHeight="1">
      <c r="A8" s="457"/>
      <c r="B8" s="44"/>
      <c r="C8" s="458" t="s">
        <v>96</v>
      </c>
      <c r="D8" s="44"/>
      <c r="E8" s="496" t="b">
        <v>0</v>
      </c>
      <c r="F8" s="496"/>
      <c r="G8" s="461" t="e">
        <f>('MAIN SHEET'!#REF!)*I8/100</f>
        <v>#REF!</v>
      </c>
      <c r="H8" s="44" t="s">
        <v>70</v>
      </c>
      <c r="I8" s="497">
        <v>100</v>
      </c>
      <c r="J8" s="462" t="s">
        <v>334</v>
      </c>
      <c r="K8" s="463" t="e">
        <f>$AA8</f>
        <v>#REF!</v>
      </c>
      <c r="L8" s="464" t="str">
        <f>IF($E8,K8,"")</f>
        <v/>
      </c>
      <c r="M8" s="85">
        <v>2.69</v>
      </c>
      <c r="N8" s="55" t="s">
        <v>163</v>
      </c>
      <c r="O8" s="52" t="e">
        <f>G8*M8</f>
        <v>#REF!</v>
      </c>
      <c r="P8" s="60" t="s">
        <v>162</v>
      </c>
      <c r="Q8" s="52"/>
      <c r="R8" s="52"/>
      <c r="S8" s="52"/>
      <c r="T8" s="52"/>
      <c r="U8" s="52"/>
      <c r="V8" s="52"/>
      <c r="W8" s="52"/>
      <c r="X8" s="52"/>
      <c r="Y8" s="52" t="e">
        <f>O8</f>
        <v>#REF!</v>
      </c>
      <c r="Z8" s="52"/>
      <c r="AA8" s="52" t="e">
        <f>Y8-Z8</f>
        <v>#REF!</v>
      </c>
      <c r="AB8" s="28"/>
      <c r="AC8" s="28"/>
      <c r="AD8" s="28"/>
      <c r="AE8" s="28"/>
      <c r="AF8" s="28"/>
      <c r="AG8" s="28"/>
      <c r="AH8" s="28"/>
      <c r="AI8" s="28"/>
      <c r="AJ8" s="28"/>
      <c r="AK8" s="28"/>
      <c r="AL8" s="28"/>
      <c r="AM8" s="28"/>
      <c r="AN8" s="28"/>
      <c r="AO8" s="28"/>
      <c r="AP8" s="28"/>
      <c r="AQ8" s="28"/>
      <c r="AR8" s="28"/>
      <c r="AS8" s="28"/>
      <c r="AT8" s="28"/>
      <c r="AU8" s="28"/>
    </row>
    <row r="9" spans="1:47" ht="28.05" hidden="1" customHeight="1">
      <c r="A9" s="437"/>
      <c r="B9" s="354"/>
      <c r="C9" s="465" t="s">
        <v>97</v>
      </c>
      <c r="D9" s="35"/>
      <c r="E9" s="498" t="b">
        <v>0</v>
      </c>
      <c r="F9" s="498"/>
      <c r="G9" s="453" t="e">
        <f>('MAIN SHEET'!#REF!)*I9/100</f>
        <v>#REF!</v>
      </c>
      <c r="H9" s="354" t="s">
        <v>70</v>
      </c>
      <c r="I9" s="497">
        <v>100</v>
      </c>
      <c r="J9" s="467" t="s">
        <v>334</v>
      </c>
      <c r="K9" s="456" t="e">
        <f t="shared" ref="K9:K16" si="0">$AA9</f>
        <v>#REF!</v>
      </c>
      <c r="L9" s="422" t="str">
        <f t="shared" ref="L9:L14" si="1">IF($E9,K9,"")</f>
        <v/>
      </c>
      <c r="M9" s="430">
        <v>3.42</v>
      </c>
      <c r="N9" s="56" t="s">
        <v>164</v>
      </c>
      <c r="O9" s="46" t="e">
        <f>G9*M9</f>
        <v>#REF!</v>
      </c>
      <c r="P9" s="58" t="s">
        <v>165</v>
      </c>
      <c r="Q9" s="46"/>
      <c r="R9" s="46"/>
      <c r="S9" s="46"/>
      <c r="T9" s="46"/>
      <c r="U9" s="46"/>
      <c r="V9" s="46"/>
      <c r="W9" s="46"/>
      <c r="X9" s="46"/>
      <c r="Y9" s="46" t="e">
        <f>O9</f>
        <v>#REF!</v>
      </c>
      <c r="Z9" s="46"/>
      <c r="AA9" s="52" t="e">
        <f t="shared" ref="AA9:AA43" si="2">Y9-Z9</f>
        <v>#REF!</v>
      </c>
    </row>
    <row r="10" spans="1:47" s="6" customFormat="1" ht="28.05" hidden="1" customHeight="1">
      <c r="A10" s="457"/>
      <c r="B10" s="44"/>
      <c r="C10" s="458" t="s">
        <v>99</v>
      </c>
      <c r="D10" s="44"/>
      <c r="E10" s="496" t="b">
        <v>0</v>
      </c>
      <c r="F10" s="496"/>
      <c r="G10" s="461" t="e">
        <f>('MAIN SHEET'!#REF!)*I10/100</f>
        <v>#REF!</v>
      </c>
      <c r="H10" s="44" t="s">
        <v>70</v>
      </c>
      <c r="I10" s="497">
        <v>100</v>
      </c>
      <c r="J10" s="462" t="s">
        <v>334</v>
      </c>
      <c r="K10" s="463" t="e">
        <f t="shared" si="0"/>
        <v>#REF!</v>
      </c>
      <c r="L10" s="464" t="str">
        <f t="shared" si="1"/>
        <v/>
      </c>
      <c r="M10" s="85">
        <v>7.39</v>
      </c>
      <c r="N10" s="55" t="s">
        <v>166</v>
      </c>
      <c r="O10" s="52" t="e">
        <f>G10*M10</f>
        <v>#REF!</v>
      </c>
      <c r="P10" s="60" t="s">
        <v>167</v>
      </c>
      <c r="Q10" s="52"/>
      <c r="R10" s="52"/>
      <c r="S10" s="52"/>
      <c r="T10" s="52"/>
      <c r="U10" s="52"/>
      <c r="V10" s="52"/>
      <c r="W10" s="52"/>
      <c r="X10" s="52"/>
      <c r="Y10" s="52" t="e">
        <f>O10</f>
        <v>#REF!</v>
      </c>
      <c r="Z10" s="52"/>
      <c r="AA10" s="52" t="e">
        <f t="shared" si="2"/>
        <v>#REF!</v>
      </c>
      <c r="AB10" s="28"/>
      <c r="AC10" s="28"/>
      <c r="AD10" s="28"/>
      <c r="AE10" s="28"/>
      <c r="AF10" s="28"/>
      <c r="AG10" s="28"/>
      <c r="AH10" s="28"/>
      <c r="AI10" s="28"/>
      <c r="AJ10" s="28"/>
      <c r="AK10" s="28"/>
      <c r="AL10" s="28"/>
      <c r="AM10" s="28"/>
      <c r="AN10" s="28"/>
      <c r="AO10" s="28"/>
      <c r="AP10" s="28"/>
      <c r="AQ10" s="28"/>
      <c r="AR10" s="28"/>
      <c r="AS10" s="28"/>
      <c r="AT10" s="28"/>
      <c r="AU10" s="28"/>
    </row>
    <row r="11" spans="1:47" ht="28.05" hidden="1" customHeight="1">
      <c r="A11" s="437"/>
      <c r="B11" s="354"/>
      <c r="C11" s="480" t="s">
        <v>118</v>
      </c>
      <c r="D11" s="35"/>
      <c r="E11" s="499" t="b">
        <v>0</v>
      </c>
      <c r="F11" s="499"/>
      <c r="G11" s="453" t="e">
        <f>('MAIN SHEET'!#REF!)*I11/100</f>
        <v>#REF!</v>
      </c>
      <c r="H11" s="354" t="s">
        <v>70</v>
      </c>
      <c r="I11" s="497">
        <v>100</v>
      </c>
      <c r="J11" s="467" t="s">
        <v>334</v>
      </c>
      <c r="K11" s="456" t="e">
        <f t="shared" si="0"/>
        <v>#REF!</v>
      </c>
      <c r="L11" s="422" t="str">
        <f t="shared" si="1"/>
        <v/>
      </c>
      <c r="M11" s="430">
        <v>12.48</v>
      </c>
      <c r="N11" s="46" t="s">
        <v>254</v>
      </c>
      <c r="O11" s="46" t="e">
        <f>G11*M11</f>
        <v>#REF!</v>
      </c>
      <c r="P11" s="84" t="s">
        <v>255</v>
      </c>
      <c r="Q11" s="46"/>
      <c r="R11" s="46"/>
      <c r="S11" s="46"/>
      <c r="T11" s="46"/>
      <c r="U11" s="46"/>
      <c r="V11" s="46"/>
      <c r="W11" s="46"/>
      <c r="X11" s="46"/>
      <c r="Y11" s="46" t="e">
        <f>O11</f>
        <v>#REF!</v>
      </c>
      <c r="Z11" s="46"/>
      <c r="AA11" s="52" t="e">
        <f t="shared" si="2"/>
        <v>#REF!</v>
      </c>
    </row>
    <row r="12" spans="1:47" s="6" customFormat="1" ht="28.05" hidden="1" customHeight="1">
      <c r="A12" s="457"/>
      <c r="B12" s="44"/>
      <c r="C12" s="472" t="s">
        <v>256</v>
      </c>
      <c r="D12" s="44"/>
      <c r="E12" s="496" t="b">
        <v>0</v>
      </c>
      <c r="F12" s="496"/>
      <c r="G12" s="461" t="e">
        <f>('MAIN SHEET'!#REF!)*I12/100</f>
        <v>#REF!</v>
      </c>
      <c r="H12" s="44" t="s">
        <v>70</v>
      </c>
      <c r="I12" s="497">
        <v>100</v>
      </c>
      <c r="J12" s="468" t="s">
        <v>334</v>
      </c>
      <c r="K12" s="463" t="e">
        <f t="shared" si="0"/>
        <v>#REF!</v>
      </c>
      <c r="L12" s="464" t="str">
        <f t="shared" si="1"/>
        <v/>
      </c>
      <c r="M12" s="85">
        <v>13.4</v>
      </c>
      <c r="N12" s="52" t="s">
        <v>212</v>
      </c>
      <c r="O12" s="52" t="e">
        <f>G12*M12</f>
        <v>#REF!</v>
      </c>
      <c r="P12" s="134" t="s">
        <v>258</v>
      </c>
      <c r="Q12" s="52"/>
      <c r="R12" s="52"/>
      <c r="S12" s="52"/>
      <c r="T12" s="52"/>
      <c r="U12" s="52"/>
      <c r="V12" s="52"/>
      <c r="W12" s="52"/>
      <c r="X12" s="52"/>
      <c r="Y12" s="52" t="e">
        <f>O12</f>
        <v>#REF!</v>
      </c>
      <c r="Z12" s="52" t="e">
        <f>G12*17.087*0.5*0.5*3.67</f>
        <v>#REF!</v>
      </c>
      <c r="AA12" s="52" t="e">
        <f>Y12-Z12</f>
        <v>#REF!</v>
      </c>
      <c r="AB12" s="28"/>
      <c r="AC12" s="28"/>
      <c r="AD12" s="28"/>
      <c r="AE12" s="28"/>
      <c r="AF12" s="28"/>
      <c r="AG12" s="28"/>
      <c r="AH12" s="28"/>
      <c r="AI12" s="28"/>
      <c r="AJ12" s="28"/>
      <c r="AK12" s="28"/>
      <c r="AL12" s="28"/>
      <c r="AM12" s="28"/>
      <c r="AN12" s="28"/>
      <c r="AO12" s="28"/>
      <c r="AP12" s="28"/>
      <c r="AQ12" s="28"/>
      <c r="AR12" s="28"/>
      <c r="AS12" s="28"/>
      <c r="AT12" s="28"/>
      <c r="AU12" s="28"/>
    </row>
    <row r="13" spans="1:47" s="28" customFormat="1" ht="28.05" hidden="1" customHeight="1">
      <c r="A13" s="450"/>
      <c r="B13" s="35"/>
      <c r="C13" s="474" t="s">
        <v>361</v>
      </c>
      <c r="D13" s="35"/>
      <c r="E13" s="477" t="b">
        <v>0</v>
      </c>
      <c r="F13" s="477"/>
      <c r="G13" s="453" t="e">
        <f>('MAIN SHEET'!#REF!)*I13/100</f>
        <v>#REF!</v>
      </c>
      <c r="H13" s="35" t="s">
        <v>70</v>
      </c>
      <c r="I13" s="497">
        <v>100</v>
      </c>
      <c r="J13" s="455" t="s">
        <v>334</v>
      </c>
      <c r="K13" s="456" t="e">
        <f t="shared" si="0"/>
        <v>#REF!</v>
      </c>
      <c r="L13" s="422" t="str">
        <f t="shared" si="1"/>
        <v/>
      </c>
      <c r="M13" s="200">
        <v>72.64</v>
      </c>
      <c r="N13" s="65" t="s">
        <v>138</v>
      </c>
      <c r="O13" s="65" t="e">
        <f>G13*0.0127*M13</f>
        <v>#REF!</v>
      </c>
      <c r="P13" s="138" t="s">
        <v>147</v>
      </c>
      <c r="Q13" s="204">
        <v>74.02</v>
      </c>
      <c r="R13" s="204" t="s">
        <v>138</v>
      </c>
      <c r="S13" s="204" t="e">
        <f>G13*0.0127*Q13</f>
        <v>#REF!</v>
      </c>
      <c r="T13" s="205" t="s">
        <v>374</v>
      </c>
      <c r="U13" s="204">
        <v>70.97</v>
      </c>
      <c r="V13" s="204" t="s">
        <v>138</v>
      </c>
      <c r="W13" s="204" t="e">
        <f>G13*0.0127*U13</f>
        <v>#REF!</v>
      </c>
      <c r="X13" s="206" t="s">
        <v>375</v>
      </c>
      <c r="Y13" s="65" t="e">
        <f>AVERAGE(O14,S14,W14)</f>
        <v>#REF!</v>
      </c>
      <c r="Z13" s="65"/>
      <c r="AA13" s="65" t="e">
        <f t="shared" si="2"/>
        <v>#REF!</v>
      </c>
    </row>
    <row r="14" spans="1:47" s="6" customFormat="1" ht="28.05" hidden="1" customHeight="1">
      <c r="A14" s="457"/>
      <c r="B14" s="44"/>
      <c r="C14" s="500" t="s">
        <v>350</v>
      </c>
      <c r="D14" s="44"/>
      <c r="E14" s="496" t="b">
        <v>0</v>
      </c>
      <c r="F14" s="496"/>
      <c r="G14" s="461" t="e">
        <f>('MAIN SHEET'!#REF!)*I14/100</f>
        <v>#REF!</v>
      </c>
      <c r="H14" s="44" t="s">
        <v>70</v>
      </c>
      <c r="I14" s="501">
        <v>100</v>
      </c>
      <c r="J14" s="502" t="s">
        <v>334</v>
      </c>
      <c r="K14" s="463" t="e">
        <f t="shared" si="0"/>
        <v>#REF!</v>
      </c>
      <c r="L14" s="464" t="str">
        <f t="shared" si="1"/>
        <v/>
      </c>
      <c r="M14" s="85">
        <v>72.64</v>
      </c>
      <c r="N14" s="52" t="s">
        <v>138</v>
      </c>
      <c r="O14" s="52" t="e">
        <f>G14*0.0127*M14</f>
        <v>#REF!</v>
      </c>
      <c r="P14" s="136" t="s">
        <v>147</v>
      </c>
      <c r="Q14" s="204">
        <v>74.02</v>
      </c>
      <c r="R14" s="204" t="s">
        <v>138</v>
      </c>
      <c r="S14" s="204" t="e">
        <f>G14*0.0127*Q14</f>
        <v>#REF!</v>
      </c>
      <c r="T14" s="205" t="s">
        <v>374</v>
      </c>
      <c r="U14" s="204">
        <v>70.97</v>
      </c>
      <c r="V14" s="204" t="s">
        <v>138</v>
      </c>
      <c r="W14" s="204" t="e">
        <f>G14*0.0127*U14</f>
        <v>#REF!</v>
      </c>
      <c r="X14" s="206" t="s">
        <v>375</v>
      </c>
      <c r="Y14" s="65" t="e">
        <f>AVERAGE(O15,S15,W15)</f>
        <v>#REF!</v>
      </c>
      <c r="Z14" s="52" t="e">
        <f>G14*0.0127*434*0.5*3.67</f>
        <v>#REF!</v>
      </c>
      <c r="AA14" s="52" t="e">
        <f t="shared" si="2"/>
        <v>#REF!</v>
      </c>
      <c r="AB14" s="28"/>
      <c r="AC14" s="28"/>
      <c r="AD14" s="28"/>
      <c r="AE14" s="28"/>
      <c r="AF14" s="28"/>
      <c r="AG14" s="28"/>
      <c r="AH14" s="28"/>
      <c r="AI14" s="28"/>
      <c r="AJ14" s="28"/>
      <c r="AK14" s="28"/>
      <c r="AL14" s="28"/>
      <c r="AM14" s="28"/>
      <c r="AN14" s="28"/>
      <c r="AO14" s="28"/>
      <c r="AP14" s="28"/>
      <c r="AQ14" s="28"/>
      <c r="AR14" s="28"/>
      <c r="AS14" s="28"/>
      <c r="AT14" s="28"/>
      <c r="AU14" s="28"/>
    </row>
    <row r="15" spans="1:47" s="28" customFormat="1" ht="28.05" hidden="1" customHeight="1">
      <c r="A15" s="450"/>
      <c r="B15" s="35"/>
      <c r="C15" s="474" t="s">
        <v>360</v>
      </c>
      <c r="D15" s="35"/>
      <c r="E15" s="477" t="b">
        <v>0</v>
      </c>
      <c r="F15" s="477"/>
      <c r="G15" s="453" t="e">
        <f>('MAIN SHEET'!#REF!)*I15/100</f>
        <v>#REF!</v>
      </c>
      <c r="H15" s="35" t="s">
        <v>70</v>
      </c>
      <c r="I15" s="497">
        <v>100</v>
      </c>
      <c r="J15" s="455" t="s">
        <v>334</v>
      </c>
      <c r="K15" s="456" t="e">
        <f t="shared" si="0"/>
        <v>#REF!</v>
      </c>
      <c r="L15" s="422" t="str">
        <f>IF($E15,K15,"")</f>
        <v/>
      </c>
      <c r="M15" s="200">
        <v>72.64</v>
      </c>
      <c r="N15" s="65" t="s">
        <v>138</v>
      </c>
      <c r="O15" s="65" t="e">
        <f>G15*0.01905*M15</f>
        <v>#REF!</v>
      </c>
      <c r="P15" s="66" t="s">
        <v>147</v>
      </c>
      <c r="Q15" s="204">
        <v>74.02</v>
      </c>
      <c r="R15" s="204" t="s">
        <v>138</v>
      </c>
      <c r="S15" s="204" t="e">
        <f>G15*0.01905*Q15</f>
        <v>#REF!</v>
      </c>
      <c r="T15" s="210" t="s">
        <v>379</v>
      </c>
      <c r="U15" s="204">
        <v>70.97</v>
      </c>
      <c r="V15" s="204" t="s">
        <v>138</v>
      </c>
      <c r="W15" s="204" t="e">
        <f>G15*0.01905*U15</f>
        <v>#REF!</v>
      </c>
      <c r="X15" s="210" t="s">
        <v>380</v>
      </c>
      <c r="Y15" s="65" t="e">
        <f>AVERAGE(O16,S16,W16)</f>
        <v>#REF!</v>
      </c>
      <c r="Z15" s="65"/>
      <c r="AA15" s="65" t="e">
        <f t="shared" si="2"/>
        <v>#REF!</v>
      </c>
    </row>
    <row r="16" spans="1:47" s="6" customFormat="1" ht="28.05" hidden="1" customHeight="1">
      <c r="A16" s="457"/>
      <c r="B16" s="44"/>
      <c r="C16" s="500" t="s">
        <v>351</v>
      </c>
      <c r="D16" s="44"/>
      <c r="E16" s="496" t="b">
        <v>0</v>
      </c>
      <c r="F16" s="496"/>
      <c r="G16" s="461" t="e">
        <f>('MAIN SHEET'!#REF!)*I16/100</f>
        <v>#REF!</v>
      </c>
      <c r="H16" s="44" t="s">
        <v>70</v>
      </c>
      <c r="I16" s="501">
        <v>100</v>
      </c>
      <c r="J16" s="502" t="s">
        <v>334</v>
      </c>
      <c r="K16" s="463" t="e">
        <f t="shared" si="0"/>
        <v>#REF!</v>
      </c>
      <c r="L16" s="464" t="str">
        <f>IF($E16,K16,"")</f>
        <v/>
      </c>
      <c r="M16" s="85">
        <v>72.64</v>
      </c>
      <c r="N16" s="52" t="s">
        <v>138</v>
      </c>
      <c r="O16" s="52" t="e">
        <f>G16*0.01905*M16</f>
        <v>#REF!</v>
      </c>
      <c r="P16" s="62" t="s">
        <v>147</v>
      </c>
      <c r="Q16" s="204">
        <v>74.02</v>
      </c>
      <c r="R16" s="204" t="s">
        <v>138</v>
      </c>
      <c r="S16" s="204" t="e">
        <f>G16*0.01905*Q16</f>
        <v>#REF!</v>
      </c>
      <c r="T16" s="210" t="s">
        <v>379</v>
      </c>
      <c r="U16" s="204">
        <v>70.97</v>
      </c>
      <c r="V16" s="204" t="s">
        <v>138</v>
      </c>
      <c r="W16" s="204" t="e">
        <f>G16*0.01905*U16</f>
        <v>#REF!</v>
      </c>
      <c r="X16" s="210" t="s">
        <v>380</v>
      </c>
      <c r="Y16" s="65" t="e">
        <f>AVERAGE(O16,S16,W16)</f>
        <v>#REF!</v>
      </c>
      <c r="Z16" s="52" t="e">
        <f>G16*0.01905*434*0.5*3.67</f>
        <v>#REF!</v>
      </c>
      <c r="AA16" s="52" t="e">
        <f t="shared" si="2"/>
        <v>#REF!</v>
      </c>
      <c r="AB16" s="28"/>
      <c r="AC16" s="28"/>
      <c r="AD16" s="28"/>
      <c r="AE16" s="28"/>
      <c r="AF16" s="28"/>
      <c r="AG16" s="28"/>
      <c r="AH16" s="28"/>
      <c r="AI16" s="28"/>
      <c r="AJ16" s="28"/>
      <c r="AK16" s="28"/>
      <c r="AL16" s="28"/>
      <c r="AM16" s="28"/>
      <c r="AN16" s="28"/>
      <c r="AO16" s="28"/>
      <c r="AP16" s="28"/>
      <c r="AQ16" s="28"/>
      <c r="AR16" s="28"/>
      <c r="AS16" s="28"/>
      <c r="AT16" s="28"/>
      <c r="AU16" s="28"/>
    </row>
    <row r="17" spans="1:47" s="28" customFormat="1" ht="28.05" hidden="1" customHeight="1">
      <c r="A17" s="450"/>
      <c r="B17" s="35"/>
      <c r="C17" s="474"/>
      <c r="D17" s="35"/>
      <c r="E17" s="477"/>
      <c r="F17" s="477"/>
      <c r="G17" s="453"/>
      <c r="H17" s="35"/>
      <c r="I17" s="35"/>
      <c r="J17" s="455"/>
      <c r="K17" s="503"/>
      <c r="L17" s="504"/>
      <c r="M17" s="200"/>
      <c r="N17" s="65"/>
      <c r="O17" s="65"/>
      <c r="P17" s="66"/>
      <c r="Q17" s="65"/>
      <c r="R17" s="65"/>
      <c r="S17" s="65"/>
      <c r="T17" s="65"/>
      <c r="U17" s="65"/>
      <c r="V17" s="65"/>
      <c r="W17" s="65"/>
      <c r="X17" s="65"/>
      <c r="Y17" s="65" t="e">
        <f t="shared" ref="Y17:Y42" si="3">AVERAGE(O17,S17,W17)</f>
        <v>#DIV/0!</v>
      </c>
      <c r="Z17" s="65"/>
      <c r="AA17" s="65"/>
    </row>
    <row r="18" spans="1:47" s="6" customFormat="1" ht="28.05" hidden="1" customHeight="1">
      <c r="A18" s="450"/>
      <c r="B18" s="35"/>
      <c r="C18" s="474"/>
      <c r="D18" s="35"/>
      <c r="E18" s="477"/>
      <c r="F18" s="477"/>
      <c r="G18" s="505" t="s">
        <v>368</v>
      </c>
      <c r="H18" s="506"/>
      <c r="I18" s="506"/>
      <c r="J18" s="506"/>
      <c r="K18" s="507"/>
      <c r="L18" s="508">
        <f>SUM(L8,L9,L10,L11,L12,L13,L14,L15,L16)</f>
        <v>0</v>
      </c>
      <c r="M18" s="85"/>
      <c r="N18" s="52"/>
      <c r="O18" s="52"/>
      <c r="P18" s="62"/>
      <c r="Q18" s="52"/>
      <c r="R18" s="52"/>
      <c r="S18" s="52"/>
      <c r="T18" s="52"/>
      <c r="U18" s="52"/>
      <c r="V18" s="52"/>
      <c r="W18" s="52"/>
      <c r="X18" s="52"/>
      <c r="Y18" s="65" t="e">
        <f t="shared" si="3"/>
        <v>#DIV/0!</v>
      </c>
      <c r="Z18" s="52"/>
      <c r="AA18" s="52"/>
      <c r="AB18" s="28"/>
      <c r="AC18" s="28"/>
      <c r="AD18" s="28"/>
      <c r="AE18" s="28"/>
      <c r="AF18" s="28"/>
      <c r="AG18" s="28"/>
      <c r="AH18" s="28"/>
      <c r="AI18" s="28"/>
      <c r="AJ18" s="28"/>
      <c r="AK18" s="28"/>
      <c r="AL18" s="28"/>
      <c r="AM18" s="28"/>
      <c r="AN18" s="28"/>
      <c r="AO18" s="28"/>
      <c r="AP18" s="28"/>
      <c r="AQ18" s="28"/>
      <c r="AR18" s="28"/>
      <c r="AS18" s="28"/>
      <c r="AT18" s="28"/>
      <c r="AU18" s="28"/>
    </row>
    <row r="19" spans="1:47" s="28" customFormat="1" ht="28.05" hidden="1" customHeight="1">
      <c r="A19" s="450"/>
      <c r="B19" s="35"/>
      <c r="C19" s="35"/>
      <c r="D19" s="35"/>
      <c r="E19" s="35"/>
      <c r="F19" s="35"/>
      <c r="G19" s="35"/>
      <c r="H19" s="35"/>
      <c r="I19" s="35"/>
      <c r="J19" s="35"/>
      <c r="K19" s="35"/>
      <c r="L19" s="470"/>
      <c r="M19" s="200"/>
      <c r="N19" s="65"/>
      <c r="O19" s="65"/>
      <c r="P19" s="65"/>
      <c r="Q19" s="65"/>
      <c r="R19" s="65"/>
      <c r="S19" s="65"/>
      <c r="T19" s="65"/>
      <c r="U19" s="65"/>
      <c r="V19" s="65"/>
      <c r="W19" s="65"/>
      <c r="X19" s="65"/>
      <c r="Y19" s="65" t="e">
        <f t="shared" si="3"/>
        <v>#DIV/0!</v>
      </c>
      <c r="Z19" s="65"/>
      <c r="AA19" s="65" t="e">
        <f t="shared" si="2"/>
        <v>#DIV/0!</v>
      </c>
    </row>
    <row r="20" spans="1:47" s="6" customFormat="1" ht="28.05" hidden="1" customHeight="1">
      <c r="A20" s="446"/>
      <c r="B20" s="447" t="s">
        <v>119</v>
      </c>
      <c r="C20" s="40"/>
      <c r="D20" s="40"/>
      <c r="E20" s="40"/>
      <c r="F20" s="40"/>
      <c r="G20" s="40"/>
      <c r="H20" s="448"/>
      <c r="I20" s="448"/>
      <c r="J20" s="448"/>
      <c r="K20" s="40"/>
      <c r="L20" s="449"/>
      <c r="M20" s="85"/>
      <c r="N20" s="52"/>
      <c r="O20" s="52"/>
      <c r="P20" s="52"/>
      <c r="Q20" s="52"/>
      <c r="R20" s="52"/>
      <c r="S20" s="52"/>
      <c r="T20" s="52"/>
      <c r="U20" s="52"/>
      <c r="V20" s="52"/>
      <c r="W20" s="52"/>
      <c r="X20" s="52"/>
      <c r="Y20" s="65" t="e">
        <f t="shared" si="3"/>
        <v>#DIV/0!</v>
      </c>
      <c r="Z20" s="52"/>
      <c r="AA20" s="52" t="e">
        <f t="shared" si="2"/>
        <v>#DIV/0!</v>
      </c>
      <c r="AB20" s="28"/>
      <c r="AC20" s="28"/>
      <c r="AD20" s="28"/>
      <c r="AE20" s="28"/>
      <c r="AF20" s="28"/>
      <c r="AG20" s="28"/>
      <c r="AH20" s="28"/>
      <c r="AI20" s="28"/>
      <c r="AJ20" s="28"/>
      <c r="AK20" s="28"/>
      <c r="AL20" s="28"/>
      <c r="AM20" s="28"/>
      <c r="AN20" s="28"/>
      <c r="AO20" s="28"/>
      <c r="AP20" s="28"/>
      <c r="AQ20" s="28"/>
      <c r="AR20" s="28"/>
      <c r="AS20" s="28"/>
      <c r="AT20" s="28"/>
      <c r="AU20" s="28"/>
    </row>
    <row r="21" spans="1:47" s="6" customFormat="1" ht="28.05" hidden="1" customHeight="1">
      <c r="A21" s="457"/>
      <c r="B21" s="44"/>
      <c r="C21" s="458" t="s">
        <v>96</v>
      </c>
      <c r="D21" s="44"/>
      <c r="E21" s="496" t="b">
        <v>0</v>
      </c>
      <c r="F21" s="496"/>
      <c r="G21" s="461" t="e">
        <f>('MAIN SHEET'!#REF!)*I21/100</f>
        <v>#REF!</v>
      </c>
      <c r="H21" s="44" t="s">
        <v>70</v>
      </c>
      <c r="I21" s="501">
        <v>100</v>
      </c>
      <c r="J21" s="462" t="s">
        <v>334</v>
      </c>
      <c r="K21" s="463" t="e">
        <f t="shared" ref="K21:K29" si="4">$AA21</f>
        <v>#REF!</v>
      </c>
      <c r="L21" s="464" t="str">
        <f>IF($E21,K21,"")</f>
        <v/>
      </c>
      <c r="M21" s="85">
        <v>2.69</v>
      </c>
      <c r="N21" s="55" t="s">
        <v>163</v>
      </c>
      <c r="O21" s="52" t="e">
        <f>G21*M21</f>
        <v>#REF!</v>
      </c>
      <c r="P21" s="60" t="s">
        <v>162</v>
      </c>
      <c r="Q21" s="52"/>
      <c r="R21" s="52"/>
      <c r="S21" s="52"/>
      <c r="T21" s="52"/>
      <c r="U21" s="52"/>
      <c r="V21" s="52"/>
      <c r="W21" s="52"/>
      <c r="X21" s="52"/>
      <c r="Y21" s="65" t="e">
        <f t="shared" si="3"/>
        <v>#REF!</v>
      </c>
      <c r="Z21" s="52"/>
      <c r="AA21" s="52" t="e">
        <f t="shared" si="2"/>
        <v>#REF!</v>
      </c>
      <c r="AB21" s="28"/>
      <c r="AC21" s="28"/>
      <c r="AD21" s="28"/>
      <c r="AE21" s="28"/>
      <c r="AF21" s="28"/>
      <c r="AG21" s="28"/>
      <c r="AH21" s="28"/>
      <c r="AI21" s="28"/>
      <c r="AJ21" s="28"/>
      <c r="AK21" s="28"/>
      <c r="AL21" s="28"/>
      <c r="AM21" s="28"/>
      <c r="AN21" s="28"/>
      <c r="AO21" s="28"/>
      <c r="AP21" s="28"/>
      <c r="AQ21" s="28"/>
      <c r="AR21" s="28"/>
      <c r="AS21" s="28"/>
      <c r="AT21" s="28"/>
      <c r="AU21" s="28"/>
    </row>
    <row r="22" spans="1:47" ht="28.05" hidden="1" customHeight="1">
      <c r="A22" s="437"/>
      <c r="B22" s="354"/>
      <c r="C22" s="465" t="s">
        <v>97</v>
      </c>
      <c r="D22" s="35"/>
      <c r="E22" s="498" t="b">
        <v>0</v>
      </c>
      <c r="F22" s="498"/>
      <c r="G22" s="453" t="e">
        <f>('MAIN SHEET'!#REF!)*I22/100</f>
        <v>#REF!</v>
      </c>
      <c r="H22" s="354" t="s">
        <v>70</v>
      </c>
      <c r="I22" s="501">
        <v>100</v>
      </c>
      <c r="J22" s="467" t="s">
        <v>334</v>
      </c>
      <c r="K22" s="456" t="e">
        <f t="shared" si="4"/>
        <v>#REF!</v>
      </c>
      <c r="L22" s="422" t="str">
        <f t="shared" ref="L22:L29" si="5">IF($E22,K22,"")</f>
        <v/>
      </c>
      <c r="M22" s="430">
        <v>3.42</v>
      </c>
      <c r="N22" s="56" t="s">
        <v>164</v>
      </c>
      <c r="O22" s="46" t="e">
        <f>G22*M22</f>
        <v>#REF!</v>
      </c>
      <c r="P22" s="58" t="s">
        <v>165</v>
      </c>
      <c r="Q22" s="46"/>
      <c r="R22" s="46"/>
      <c r="S22" s="46"/>
      <c r="T22" s="46"/>
      <c r="U22" s="46"/>
      <c r="V22" s="46"/>
      <c r="W22" s="46"/>
      <c r="X22" s="46"/>
      <c r="Y22" s="65" t="e">
        <f t="shared" si="3"/>
        <v>#REF!</v>
      </c>
      <c r="Z22" s="46"/>
      <c r="AA22" s="52" t="e">
        <f t="shared" si="2"/>
        <v>#REF!</v>
      </c>
    </row>
    <row r="23" spans="1:47" s="6" customFormat="1" ht="28.05" hidden="1" customHeight="1">
      <c r="A23" s="457"/>
      <c r="B23" s="44"/>
      <c r="C23" s="458" t="s">
        <v>99</v>
      </c>
      <c r="D23" s="44"/>
      <c r="E23" s="496" t="b">
        <v>0</v>
      </c>
      <c r="F23" s="496"/>
      <c r="G23" s="461" t="e">
        <f>('MAIN SHEET'!#REF!)*I23/100</f>
        <v>#REF!</v>
      </c>
      <c r="H23" s="44" t="s">
        <v>70</v>
      </c>
      <c r="I23" s="501">
        <v>100</v>
      </c>
      <c r="J23" s="462" t="s">
        <v>334</v>
      </c>
      <c r="K23" s="463" t="e">
        <f t="shared" si="4"/>
        <v>#REF!</v>
      </c>
      <c r="L23" s="464" t="str">
        <f t="shared" si="5"/>
        <v/>
      </c>
      <c r="M23" s="85">
        <v>7.39</v>
      </c>
      <c r="N23" s="55" t="s">
        <v>166</v>
      </c>
      <c r="O23" s="52" t="e">
        <f>G23*M23</f>
        <v>#REF!</v>
      </c>
      <c r="P23" s="60" t="s">
        <v>167</v>
      </c>
      <c r="Q23" s="52"/>
      <c r="R23" s="52"/>
      <c r="S23" s="52"/>
      <c r="T23" s="52"/>
      <c r="U23" s="52"/>
      <c r="V23" s="52"/>
      <c r="W23" s="52"/>
      <c r="X23" s="52"/>
      <c r="Y23" s="65" t="e">
        <f t="shared" si="3"/>
        <v>#REF!</v>
      </c>
      <c r="Z23" s="52"/>
      <c r="AA23" s="52" t="e">
        <f t="shared" si="2"/>
        <v>#REF!</v>
      </c>
      <c r="AB23" s="28"/>
      <c r="AC23" s="28"/>
      <c r="AD23" s="28"/>
      <c r="AE23" s="28"/>
      <c r="AF23" s="28"/>
      <c r="AG23" s="28"/>
      <c r="AH23" s="28"/>
      <c r="AI23" s="28"/>
      <c r="AJ23" s="28"/>
      <c r="AK23" s="28"/>
      <c r="AL23" s="28"/>
      <c r="AM23" s="28"/>
      <c r="AN23" s="28"/>
      <c r="AO23" s="28"/>
      <c r="AP23" s="28"/>
      <c r="AQ23" s="28"/>
      <c r="AR23" s="28"/>
      <c r="AS23" s="28"/>
      <c r="AT23" s="28"/>
      <c r="AU23" s="28"/>
    </row>
    <row r="24" spans="1:47" ht="28.05" hidden="1" customHeight="1">
      <c r="A24" s="437"/>
      <c r="B24" s="354"/>
      <c r="C24" s="480" t="s">
        <v>257</v>
      </c>
      <c r="D24" s="35"/>
      <c r="E24" s="499" t="b">
        <v>0</v>
      </c>
      <c r="F24" s="499"/>
      <c r="G24" s="453" t="e">
        <f>('MAIN SHEET'!#REF!)*I24/100</f>
        <v>#REF!</v>
      </c>
      <c r="H24" s="354" t="s">
        <v>70</v>
      </c>
      <c r="I24" s="501">
        <v>100</v>
      </c>
      <c r="J24" s="467" t="s">
        <v>334</v>
      </c>
      <c r="K24" s="456" t="e">
        <f t="shared" si="4"/>
        <v>#REF!</v>
      </c>
      <c r="L24" s="422" t="str">
        <f t="shared" si="5"/>
        <v/>
      </c>
      <c r="M24" s="430">
        <v>12.48</v>
      </c>
      <c r="N24" s="46" t="s">
        <v>254</v>
      </c>
      <c r="O24" s="46" t="e">
        <f>G24*M24</f>
        <v>#REF!</v>
      </c>
      <c r="P24" s="84" t="s">
        <v>255</v>
      </c>
      <c r="Q24" s="46"/>
      <c r="R24" s="46"/>
      <c r="S24" s="46"/>
      <c r="T24" s="46"/>
      <c r="U24" s="46"/>
      <c r="V24" s="46"/>
      <c r="W24" s="46"/>
      <c r="X24" s="46"/>
      <c r="Y24" s="65" t="e">
        <f t="shared" si="3"/>
        <v>#REF!</v>
      </c>
      <c r="Z24" s="46"/>
      <c r="AA24" s="52" t="e">
        <f t="shared" si="2"/>
        <v>#REF!</v>
      </c>
    </row>
    <row r="25" spans="1:47" s="6" customFormat="1" ht="28.05" hidden="1" customHeight="1">
      <c r="A25" s="457"/>
      <c r="B25" s="44"/>
      <c r="C25" s="472" t="s">
        <v>256</v>
      </c>
      <c r="D25" s="44"/>
      <c r="E25" s="496" t="b">
        <v>0</v>
      </c>
      <c r="F25" s="496"/>
      <c r="G25" s="461" t="e">
        <f>('MAIN SHEET'!#REF!)*I25/100</f>
        <v>#REF!</v>
      </c>
      <c r="H25" s="44" t="s">
        <v>70</v>
      </c>
      <c r="I25" s="501">
        <v>100</v>
      </c>
      <c r="J25" s="468" t="s">
        <v>334</v>
      </c>
      <c r="K25" s="463" t="e">
        <f t="shared" si="4"/>
        <v>#REF!</v>
      </c>
      <c r="L25" s="464" t="str">
        <f t="shared" si="5"/>
        <v/>
      </c>
      <c r="M25" s="85">
        <v>13.4</v>
      </c>
      <c r="N25" s="52" t="s">
        <v>212</v>
      </c>
      <c r="O25" s="52" t="e">
        <f>G25*M25</f>
        <v>#REF!</v>
      </c>
      <c r="P25" s="134" t="s">
        <v>258</v>
      </c>
      <c r="Q25" s="52"/>
      <c r="R25" s="52"/>
      <c r="S25" s="52"/>
      <c r="T25" s="52"/>
      <c r="U25" s="52"/>
      <c r="V25" s="52"/>
      <c r="W25" s="52"/>
      <c r="X25" s="52"/>
      <c r="Y25" s="65" t="e">
        <f t="shared" si="3"/>
        <v>#REF!</v>
      </c>
      <c r="Z25" s="52" t="e">
        <f>G25*17.087*0.5*0.5*3.67</f>
        <v>#REF!</v>
      </c>
      <c r="AA25" s="52" t="e">
        <f t="shared" si="2"/>
        <v>#REF!</v>
      </c>
      <c r="AB25" s="28"/>
      <c r="AC25" s="28"/>
      <c r="AD25" s="28"/>
      <c r="AE25" s="28"/>
      <c r="AF25" s="28"/>
      <c r="AG25" s="28"/>
      <c r="AH25" s="28"/>
      <c r="AI25" s="28"/>
      <c r="AJ25" s="28"/>
      <c r="AK25" s="28"/>
      <c r="AL25" s="28"/>
      <c r="AM25" s="28"/>
      <c r="AN25" s="28"/>
      <c r="AO25" s="28"/>
      <c r="AP25" s="28"/>
      <c r="AQ25" s="28"/>
      <c r="AR25" s="28"/>
      <c r="AS25" s="28"/>
      <c r="AT25" s="28"/>
      <c r="AU25" s="28"/>
    </row>
    <row r="26" spans="1:47" s="28" customFormat="1" ht="28.05" hidden="1" customHeight="1">
      <c r="A26" s="450"/>
      <c r="B26" s="35"/>
      <c r="C26" s="474" t="s">
        <v>361</v>
      </c>
      <c r="D26" s="35"/>
      <c r="E26" s="477" t="b">
        <v>0</v>
      </c>
      <c r="F26" s="477"/>
      <c r="G26" s="453" t="e">
        <f>('MAIN SHEET'!#REF!)*I26/100</f>
        <v>#REF!</v>
      </c>
      <c r="H26" s="35" t="s">
        <v>70</v>
      </c>
      <c r="I26" s="501">
        <v>100</v>
      </c>
      <c r="J26" s="455" t="s">
        <v>334</v>
      </c>
      <c r="K26" s="456" t="e">
        <f t="shared" si="4"/>
        <v>#REF!</v>
      </c>
      <c r="L26" s="422" t="str">
        <f t="shared" si="5"/>
        <v/>
      </c>
      <c r="M26" s="148">
        <v>72.64</v>
      </c>
      <c r="N26" s="148" t="s">
        <v>138</v>
      </c>
      <c r="O26" s="148" t="e">
        <f>G26*0.0127*M26</f>
        <v>#REF!</v>
      </c>
      <c r="P26" s="138" t="s">
        <v>147</v>
      </c>
      <c r="Q26" s="204">
        <v>74.02</v>
      </c>
      <c r="R26" s="204" t="s">
        <v>138</v>
      </c>
      <c r="S26" s="204" t="e">
        <f>G26*0.0127*Q26</f>
        <v>#REF!</v>
      </c>
      <c r="T26" s="205" t="s">
        <v>374</v>
      </c>
      <c r="U26" s="204">
        <v>70.97</v>
      </c>
      <c r="V26" s="204" t="s">
        <v>138</v>
      </c>
      <c r="W26" s="204" t="e">
        <f>G26*0.0127*U26</f>
        <v>#REF!</v>
      </c>
      <c r="X26" s="206" t="s">
        <v>375</v>
      </c>
      <c r="Y26" s="65" t="e">
        <f t="shared" si="3"/>
        <v>#REF!</v>
      </c>
      <c r="Z26" s="65"/>
      <c r="AA26" s="65" t="e">
        <f t="shared" si="2"/>
        <v>#REF!</v>
      </c>
    </row>
    <row r="27" spans="1:47" s="6" customFormat="1" ht="28.05" hidden="1" customHeight="1">
      <c r="A27" s="457"/>
      <c r="B27" s="44"/>
      <c r="C27" s="500" t="s">
        <v>350</v>
      </c>
      <c r="D27" s="44"/>
      <c r="E27" s="496" t="b">
        <v>0</v>
      </c>
      <c r="F27" s="496"/>
      <c r="G27" s="461" t="e">
        <f>('MAIN SHEET'!#REF!)*I27/100</f>
        <v>#REF!</v>
      </c>
      <c r="H27" s="44" t="s">
        <v>70</v>
      </c>
      <c r="I27" s="501">
        <v>100</v>
      </c>
      <c r="J27" s="502" t="s">
        <v>334</v>
      </c>
      <c r="K27" s="463" t="e">
        <f t="shared" si="4"/>
        <v>#REF!</v>
      </c>
      <c r="L27" s="464" t="str">
        <f t="shared" si="5"/>
        <v/>
      </c>
      <c r="M27" s="85">
        <v>72.64</v>
      </c>
      <c r="N27" s="52" t="s">
        <v>138</v>
      </c>
      <c r="O27" s="52" t="e">
        <f>G27*0.0127*M27</f>
        <v>#REF!</v>
      </c>
      <c r="P27" s="136" t="s">
        <v>147</v>
      </c>
      <c r="Q27" s="204">
        <v>74.02</v>
      </c>
      <c r="R27" s="204" t="s">
        <v>138</v>
      </c>
      <c r="S27" s="204" t="e">
        <f>G27*0.0127*Q27</f>
        <v>#REF!</v>
      </c>
      <c r="T27" s="205" t="s">
        <v>374</v>
      </c>
      <c r="U27" s="204">
        <v>70.97</v>
      </c>
      <c r="V27" s="204" t="s">
        <v>138</v>
      </c>
      <c r="W27" s="204" t="e">
        <f>G27*0.0127*U27</f>
        <v>#REF!</v>
      </c>
      <c r="X27" s="206" t="s">
        <v>375</v>
      </c>
      <c r="Y27" s="65" t="e">
        <f t="shared" si="3"/>
        <v>#REF!</v>
      </c>
      <c r="Z27" s="52" t="e">
        <f>G27*0.0127*434*0.5*3.67</f>
        <v>#REF!</v>
      </c>
      <c r="AA27" s="52" t="e">
        <f>Y27-Z27</f>
        <v>#REF!</v>
      </c>
      <c r="AB27" s="28"/>
      <c r="AC27" s="28"/>
      <c r="AD27" s="28"/>
      <c r="AE27" s="28"/>
      <c r="AF27" s="28"/>
      <c r="AG27" s="28"/>
      <c r="AH27" s="28"/>
      <c r="AI27" s="28"/>
      <c r="AJ27" s="28"/>
      <c r="AK27" s="28"/>
      <c r="AL27" s="28"/>
      <c r="AM27" s="28"/>
      <c r="AN27" s="28"/>
      <c r="AO27" s="28"/>
      <c r="AP27" s="28"/>
      <c r="AQ27" s="28"/>
      <c r="AR27" s="28"/>
      <c r="AS27" s="28"/>
      <c r="AT27" s="28"/>
      <c r="AU27" s="28"/>
    </row>
    <row r="28" spans="1:47" s="28" customFormat="1" ht="28.05" hidden="1" customHeight="1">
      <c r="A28" s="450"/>
      <c r="B28" s="35"/>
      <c r="C28" s="474" t="s">
        <v>360</v>
      </c>
      <c r="D28" s="35"/>
      <c r="E28" s="477" t="b">
        <v>0</v>
      </c>
      <c r="F28" s="477"/>
      <c r="G28" s="453" t="e">
        <f>('MAIN SHEET'!#REF!)*I28/100</f>
        <v>#REF!</v>
      </c>
      <c r="H28" s="35" t="s">
        <v>70</v>
      </c>
      <c r="I28" s="501">
        <v>100</v>
      </c>
      <c r="J28" s="455" t="s">
        <v>334</v>
      </c>
      <c r="K28" s="456" t="e">
        <f t="shared" si="4"/>
        <v>#REF!</v>
      </c>
      <c r="L28" s="422" t="str">
        <f t="shared" si="5"/>
        <v/>
      </c>
      <c r="M28" s="165">
        <v>72.64</v>
      </c>
      <c r="N28" s="165" t="s">
        <v>138</v>
      </c>
      <c r="O28" s="165" t="e">
        <f>G28*0.01905*M28</f>
        <v>#REF!</v>
      </c>
      <c r="P28" s="166" t="s">
        <v>147</v>
      </c>
      <c r="Q28" s="204">
        <v>74.02</v>
      </c>
      <c r="R28" s="204" t="s">
        <v>138</v>
      </c>
      <c r="S28" s="204" t="e">
        <f>G28*0.01905*Q28</f>
        <v>#REF!</v>
      </c>
      <c r="T28" s="210" t="s">
        <v>379</v>
      </c>
      <c r="U28" s="204">
        <v>70.97</v>
      </c>
      <c r="V28" s="204" t="s">
        <v>138</v>
      </c>
      <c r="W28" s="204" t="e">
        <f>G28*0.01905*U28</f>
        <v>#REF!</v>
      </c>
      <c r="X28" s="210" t="s">
        <v>380</v>
      </c>
      <c r="Y28" s="65" t="e">
        <f t="shared" si="3"/>
        <v>#REF!</v>
      </c>
      <c r="Z28" s="65"/>
      <c r="AA28" s="65" t="e">
        <f t="shared" si="2"/>
        <v>#REF!</v>
      </c>
    </row>
    <row r="29" spans="1:47" s="6" customFormat="1" ht="28.05" hidden="1" customHeight="1">
      <c r="A29" s="457"/>
      <c r="B29" s="44"/>
      <c r="C29" s="500" t="s">
        <v>351</v>
      </c>
      <c r="D29" s="44"/>
      <c r="E29" s="496" t="b">
        <v>1</v>
      </c>
      <c r="F29" s="496"/>
      <c r="G29" s="461" t="e">
        <f>('MAIN SHEET'!#REF!)*I29/100</f>
        <v>#REF!</v>
      </c>
      <c r="H29" s="44" t="s">
        <v>70</v>
      </c>
      <c r="I29" s="501">
        <v>100</v>
      </c>
      <c r="J29" s="502" t="s">
        <v>334</v>
      </c>
      <c r="K29" s="463" t="e">
        <f t="shared" si="4"/>
        <v>#REF!</v>
      </c>
      <c r="L29" s="464" t="e">
        <f t="shared" si="5"/>
        <v>#REF!</v>
      </c>
      <c r="M29" s="85">
        <v>72.64</v>
      </c>
      <c r="N29" s="52" t="s">
        <v>138</v>
      </c>
      <c r="O29" s="52" t="e">
        <f>G29*0.01905*M29</f>
        <v>#REF!</v>
      </c>
      <c r="P29" s="62" t="s">
        <v>147</v>
      </c>
      <c r="Q29" s="204">
        <v>74.02</v>
      </c>
      <c r="R29" s="204" t="s">
        <v>138</v>
      </c>
      <c r="S29" s="204" t="e">
        <f>G29*0.01905*Q29</f>
        <v>#REF!</v>
      </c>
      <c r="T29" s="210" t="s">
        <v>379</v>
      </c>
      <c r="U29" s="204">
        <v>70.97</v>
      </c>
      <c r="V29" s="204" t="s">
        <v>138</v>
      </c>
      <c r="W29" s="204" t="e">
        <f>G29*0.01905*U29</f>
        <v>#REF!</v>
      </c>
      <c r="X29" s="210" t="s">
        <v>380</v>
      </c>
      <c r="Y29" s="65" t="e">
        <f t="shared" si="3"/>
        <v>#REF!</v>
      </c>
      <c r="Z29" s="52" t="e">
        <f>G29*0.01905*434*0.5*3.67</f>
        <v>#REF!</v>
      </c>
      <c r="AA29" s="52" t="e">
        <f>Y29-Z29</f>
        <v>#REF!</v>
      </c>
      <c r="AB29" s="28"/>
      <c r="AC29" s="28"/>
      <c r="AD29" s="28"/>
      <c r="AE29" s="28"/>
      <c r="AF29" s="28"/>
      <c r="AG29" s="28"/>
      <c r="AH29" s="28"/>
      <c r="AI29" s="28"/>
      <c r="AJ29" s="28"/>
      <c r="AK29" s="28"/>
      <c r="AL29" s="28"/>
      <c r="AM29" s="28"/>
      <c r="AN29" s="28"/>
      <c r="AO29" s="28"/>
      <c r="AP29" s="28"/>
      <c r="AQ29" s="28"/>
      <c r="AR29" s="28"/>
      <c r="AS29" s="28"/>
      <c r="AT29" s="28"/>
      <c r="AU29" s="28"/>
    </row>
    <row r="30" spans="1:47" s="28" customFormat="1" ht="28.05" hidden="1" customHeight="1">
      <c r="A30" s="450"/>
      <c r="B30" s="35"/>
      <c r="C30" s="474"/>
      <c r="D30" s="35"/>
      <c r="E30" s="477"/>
      <c r="F30" s="477"/>
      <c r="G30" s="453"/>
      <c r="H30" s="35"/>
      <c r="I30" s="35"/>
      <c r="J30" s="455"/>
      <c r="K30" s="503"/>
      <c r="L30" s="504"/>
      <c r="M30" s="165"/>
      <c r="N30" s="165"/>
      <c r="O30" s="165"/>
      <c r="P30" s="166"/>
      <c r="Q30" s="65"/>
      <c r="R30" s="65"/>
      <c r="S30" s="65"/>
      <c r="T30" s="65"/>
      <c r="U30" s="65"/>
      <c r="V30" s="65"/>
      <c r="W30" s="65"/>
      <c r="X30" s="65"/>
      <c r="Y30" s="65" t="e">
        <f t="shared" si="3"/>
        <v>#DIV/0!</v>
      </c>
      <c r="Z30" s="65"/>
      <c r="AA30" s="65"/>
    </row>
    <row r="31" spans="1:47" s="6" customFormat="1" ht="28.05" hidden="1" customHeight="1">
      <c r="A31" s="450"/>
      <c r="B31" s="35"/>
      <c r="C31" s="474"/>
      <c r="D31" s="35"/>
      <c r="E31" s="477"/>
      <c r="F31" s="477"/>
      <c r="G31" s="505" t="s">
        <v>368</v>
      </c>
      <c r="H31" s="506"/>
      <c r="I31" s="506"/>
      <c r="J31" s="506"/>
      <c r="K31" s="507"/>
      <c r="L31" s="508" t="e">
        <f>SUM(L21,L22,L23,L24,L25,L26,L27,L28,L29)</f>
        <v>#REF!</v>
      </c>
      <c r="M31" s="145"/>
      <c r="N31" s="145"/>
      <c r="O31" s="145"/>
      <c r="P31" s="146"/>
      <c r="Q31" s="52"/>
      <c r="R31" s="52"/>
      <c r="S31" s="52"/>
      <c r="T31" s="52"/>
      <c r="U31" s="52"/>
      <c r="V31" s="52"/>
      <c r="W31" s="52"/>
      <c r="X31" s="52"/>
      <c r="Y31" s="65" t="e">
        <f t="shared" si="3"/>
        <v>#DIV/0!</v>
      </c>
      <c r="Z31" s="52"/>
      <c r="AA31" s="52"/>
      <c r="AB31" s="28"/>
      <c r="AC31" s="28"/>
      <c r="AD31" s="28"/>
      <c r="AE31" s="28"/>
      <c r="AF31" s="28"/>
      <c r="AG31" s="28"/>
      <c r="AH31" s="28"/>
      <c r="AI31" s="28"/>
      <c r="AJ31" s="28"/>
      <c r="AK31" s="28"/>
      <c r="AL31" s="28"/>
      <c r="AM31" s="28"/>
      <c r="AN31" s="28"/>
      <c r="AO31" s="28"/>
      <c r="AP31" s="28"/>
      <c r="AQ31" s="28"/>
      <c r="AR31" s="28"/>
      <c r="AS31" s="28"/>
      <c r="AT31" s="28"/>
      <c r="AU31" s="28"/>
    </row>
    <row r="32" spans="1:47" s="28" customFormat="1" ht="28.05" hidden="1" customHeight="1">
      <c r="A32" s="450"/>
      <c r="B32" s="35"/>
      <c r="C32" s="35"/>
      <c r="D32" s="35"/>
      <c r="E32" s="35"/>
      <c r="F32" s="35"/>
      <c r="G32" s="35"/>
      <c r="H32" s="35"/>
      <c r="I32" s="35"/>
      <c r="J32" s="35"/>
      <c r="K32" s="35"/>
      <c r="L32" s="470"/>
      <c r="M32" s="200"/>
      <c r="N32" s="65"/>
      <c r="O32" s="65"/>
      <c r="P32" s="65"/>
      <c r="Q32" s="65"/>
      <c r="R32" s="65"/>
      <c r="S32" s="65"/>
      <c r="T32" s="65"/>
      <c r="U32" s="65"/>
      <c r="V32" s="65"/>
      <c r="W32" s="65"/>
      <c r="X32" s="65"/>
      <c r="Y32" s="65" t="e">
        <f t="shared" si="3"/>
        <v>#DIV/0!</v>
      </c>
      <c r="Z32" s="65"/>
      <c r="AA32" s="65" t="e">
        <f t="shared" si="2"/>
        <v>#DIV/0!</v>
      </c>
    </row>
    <row r="33" spans="1:47" s="6" customFormat="1" ht="28.05" customHeight="1">
      <c r="A33" s="446"/>
      <c r="B33" s="447" t="s">
        <v>399</v>
      </c>
      <c r="C33" s="509"/>
      <c r="D33" s="40"/>
      <c r="E33" s="40"/>
      <c r="F33" s="40"/>
      <c r="G33" s="40"/>
      <c r="H33" s="448"/>
      <c r="I33" s="448"/>
      <c r="J33" s="40"/>
      <c r="K33" s="40"/>
      <c r="L33" s="449"/>
      <c r="M33" s="85"/>
      <c r="N33" s="52"/>
      <c r="O33" s="52"/>
      <c r="P33" s="52"/>
      <c r="Q33" s="52"/>
      <c r="R33" s="52"/>
      <c r="S33" s="52"/>
      <c r="T33" s="52"/>
      <c r="U33" s="52"/>
      <c r="V33" s="52"/>
      <c r="W33" s="52"/>
      <c r="X33" s="52"/>
      <c r="Y33" s="65" t="e">
        <f t="shared" si="3"/>
        <v>#DIV/0!</v>
      </c>
      <c r="Z33" s="52"/>
      <c r="AA33" s="52" t="e">
        <f t="shared" si="2"/>
        <v>#DIV/0!</v>
      </c>
      <c r="AB33" s="28"/>
      <c r="AC33" s="28"/>
      <c r="AD33" s="28"/>
      <c r="AE33" s="28"/>
      <c r="AF33" s="28"/>
      <c r="AG33" s="28"/>
      <c r="AH33" s="28"/>
      <c r="AI33" s="28"/>
      <c r="AJ33" s="28"/>
      <c r="AK33" s="28"/>
      <c r="AL33" s="28"/>
      <c r="AM33" s="28"/>
      <c r="AN33" s="28"/>
      <c r="AO33" s="28"/>
      <c r="AP33" s="28"/>
      <c r="AQ33" s="28"/>
      <c r="AR33" s="28"/>
      <c r="AS33" s="28"/>
      <c r="AT33" s="28"/>
      <c r="AU33" s="28"/>
    </row>
    <row r="34" spans="1:47" s="6" customFormat="1" ht="28.05" customHeight="1">
      <c r="A34" s="457"/>
      <c r="B34" s="44"/>
      <c r="C34" s="458" t="s">
        <v>96</v>
      </c>
      <c r="D34" s="349"/>
      <c r="E34" s="473" t="b">
        <v>0</v>
      </c>
      <c r="F34" s="461">
        <f>('MAIN SHEET'!$H$29)*I34/100</f>
        <v>0</v>
      </c>
      <c r="G34" s="461">
        <f>('MAIN SHEET'!$I$29)*I34/100</f>
        <v>0</v>
      </c>
      <c r="H34" s="44" t="s">
        <v>453</v>
      </c>
      <c r="I34" s="454">
        <v>100</v>
      </c>
      <c r="J34" s="462" t="s">
        <v>334</v>
      </c>
      <c r="K34" s="463">
        <f t="shared" ref="K34:K42" si="6">$AA34</f>
        <v>0</v>
      </c>
      <c r="L34" s="464" t="str">
        <f t="shared" ref="L34:L42" si="7">IF($E34,K34,"")</f>
        <v/>
      </c>
      <c r="M34" s="85">
        <v>2.69</v>
      </c>
      <c r="N34" s="55" t="s">
        <v>163</v>
      </c>
      <c r="O34" s="52">
        <f>G34*M34</f>
        <v>0</v>
      </c>
      <c r="P34" s="60" t="s">
        <v>162</v>
      </c>
      <c r="Q34" s="52"/>
      <c r="R34" s="52"/>
      <c r="S34" s="52"/>
      <c r="T34" s="52"/>
      <c r="U34" s="52"/>
      <c r="V34" s="52"/>
      <c r="W34" s="52"/>
      <c r="X34" s="52"/>
      <c r="Y34" s="65">
        <f t="shared" si="3"/>
        <v>0</v>
      </c>
      <c r="Z34" s="52"/>
      <c r="AA34" s="52">
        <f t="shared" si="2"/>
        <v>0</v>
      </c>
      <c r="AB34" s="28"/>
      <c r="AC34" s="28"/>
      <c r="AD34" s="28"/>
      <c r="AE34" s="28"/>
      <c r="AF34" s="28"/>
      <c r="AG34" s="28"/>
      <c r="AH34" s="28"/>
      <c r="AI34" s="28"/>
      <c r="AJ34" s="28"/>
      <c r="AK34" s="28"/>
      <c r="AL34" s="28"/>
      <c r="AM34" s="28"/>
      <c r="AN34" s="28"/>
      <c r="AO34" s="28"/>
      <c r="AP34" s="28"/>
      <c r="AQ34" s="28"/>
      <c r="AR34" s="28"/>
      <c r="AS34" s="28"/>
      <c r="AT34" s="28"/>
      <c r="AU34" s="28"/>
    </row>
    <row r="35" spans="1:47" ht="28.05" customHeight="1">
      <c r="A35" s="437"/>
      <c r="B35" s="354"/>
      <c r="C35" s="465" t="s">
        <v>97</v>
      </c>
      <c r="D35" s="350"/>
      <c r="E35" s="510" t="b">
        <v>0</v>
      </c>
      <c r="F35" s="453">
        <f>('MAIN SHEET'!$H$29)*I35/100</f>
        <v>0</v>
      </c>
      <c r="G35" s="453">
        <f>('MAIN SHEET'!$I$29)*I35/100</f>
        <v>0</v>
      </c>
      <c r="H35" s="35" t="s">
        <v>453</v>
      </c>
      <c r="I35" s="454">
        <v>100</v>
      </c>
      <c r="J35" s="467" t="s">
        <v>334</v>
      </c>
      <c r="K35" s="456">
        <f t="shared" si="6"/>
        <v>0</v>
      </c>
      <c r="L35" s="422" t="str">
        <f t="shared" si="7"/>
        <v/>
      </c>
      <c r="M35" s="430">
        <v>3.42</v>
      </c>
      <c r="N35" s="56" t="s">
        <v>164</v>
      </c>
      <c r="O35" s="46">
        <f>G35*M35</f>
        <v>0</v>
      </c>
      <c r="P35" s="58" t="s">
        <v>165</v>
      </c>
      <c r="Q35" s="46"/>
      <c r="R35" s="46"/>
      <c r="S35" s="46"/>
      <c r="T35" s="46"/>
      <c r="U35" s="46"/>
      <c r="V35" s="46"/>
      <c r="W35" s="46"/>
      <c r="X35" s="46"/>
      <c r="Y35" s="65">
        <f t="shared" si="3"/>
        <v>0</v>
      </c>
      <c r="Z35" s="46"/>
      <c r="AA35" s="52">
        <f t="shared" si="2"/>
        <v>0</v>
      </c>
    </row>
    <row r="36" spans="1:47" s="6" customFormat="1" ht="28.05" customHeight="1">
      <c r="A36" s="457"/>
      <c r="B36" s="44"/>
      <c r="C36" s="458" t="s">
        <v>99</v>
      </c>
      <c r="D36" s="349"/>
      <c r="E36" s="473" t="b">
        <v>0</v>
      </c>
      <c r="F36" s="461">
        <f>('MAIN SHEET'!$H$29)*I36/100</f>
        <v>0</v>
      </c>
      <c r="G36" s="461">
        <f>('MAIN SHEET'!$I$29)*I36/100</f>
        <v>0</v>
      </c>
      <c r="H36" s="44" t="s">
        <v>453</v>
      </c>
      <c r="I36" s="454">
        <v>100</v>
      </c>
      <c r="J36" s="462" t="s">
        <v>334</v>
      </c>
      <c r="K36" s="463">
        <f t="shared" si="6"/>
        <v>0</v>
      </c>
      <c r="L36" s="464" t="str">
        <f t="shared" si="7"/>
        <v/>
      </c>
      <c r="M36" s="85">
        <v>7.39</v>
      </c>
      <c r="N36" s="55" t="s">
        <v>166</v>
      </c>
      <c r="O36" s="52">
        <f>G36*M36</f>
        <v>0</v>
      </c>
      <c r="P36" s="60" t="s">
        <v>167</v>
      </c>
      <c r="Q36" s="52"/>
      <c r="R36" s="52"/>
      <c r="S36" s="52"/>
      <c r="T36" s="52"/>
      <c r="U36" s="52"/>
      <c r="V36" s="52"/>
      <c r="W36" s="52"/>
      <c r="X36" s="52"/>
      <c r="Y36" s="65">
        <f t="shared" si="3"/>
        <v>0</v>
      </c>
      <c r="Z36" s="52"/>
      <c r="AA36" s="52">
        <f t="shared" si="2"/>
        <v>0</v>
      </c>
      <c r="AB36" s="28"/>
      <c r="AC36" s="28"/>
      <c r="AD36" s="28"/>
      <c r="AE36" s="28"/>
      <c r="AF36" s="28"/>
      <c r="AG36" s="28"/>
      <c r="AH36" s="28"/>
      <c r="AI36" s="28"/>
      <c r="AJ36" s="28"/>
      <c r="AK36" s="28"/>
      <c r="AL36" s="28"/>
      <c r="AM36" s="28"/>
      <c r="AN36" s="28"/>
      <c r="AO36" s="28"/>
      <c r="AP36" s="28"/>
      <c r="AQ36" s="28"/>
      <c r="AR36" s="28"/>
      <c r="AS36" s="28"/>
      <c r="AT36" s="28"/>
      <c r="AU36" s="28"/>
    </row>
    <row r="37" spans="1:47" ht="28.05" customHeight="1">
      <c r="A37" s="437"/>
      <c r="B37" s="354"/>
      <c r="C37" s="480" t="s">
        <v>118</v>
      </c>
      <c r="D37" s="350"/>
      <c r="E37" s="481" t="b">
        <v>0</v>
      </c>
      <c r="F37" s="453">
        <f>('MAIN SHEET'!$H$29)*I37/100</f>
        <v>0</v>
      </c>
      <c r="G37" s="453">
        <f>('MAIN SHEET'!$I$29)*I37/100</f>
        <v>0</v>
      </c>
      <c r="H37" s="35" t="s">
        <v>453</v>
      </c>
      <c r="I37" s="454">
        <v>100</v>
      </c>
      <c r="J37" s="467" t="s">
        <v>334</v>
      </c>
      <c r="K37" s="456">
        <f t="shared" si="6"/>
        <v>0</v>
      </c>
      <c r="L37" s="422" t="str">
        <f t="shared" si="7"/>
        <v/>
      </c>
      <c r="M37" s="430">
        <v>12.48</v>
      </c>
      <c r="N37" s="46" t="s">
        <v>254</v>
      </c>
      <c r="O37" s="46">
        <f>G37*M37</f>
        <v>0</v>
      </c>
      <c r="P37" s="84" t="s">
        <v>255</v>
      </c>
      <c r="Q37" s="46"/>
      <c r="R37" s="46"/>
      <c r="S37" s="46"/>
      <c r="T37" s="46"/>
      <c r="U37" s="46"/>
      <c r="V37" s="46"/>
      <c r="W37" s="46"/>
      <c r="X37" s="46"/>
      <c r="Y37" s="65">
        <f t="shared" si="3"/>
        <v>0</v>
      </c>
      <c r="Z37" s="46"/>
      <c r="AA37" s="52">
        <f t="shared" si="2"/>
        <v>0</v>
      </c>
    </row>
    <row r="38" spans="1:47" s="6" customFormat="1" ht="28.05" customHeight="1">
      <c r="A38" s="457"/>
      <c r="B38" s="44"/>
      <c r="C38" s="472" t="s">
        <v>256</v>
      </c>
      <c r="D38" s="349"/>
      <c r="E38" s="473" t="b">
        <v>0</v>
      </c>
      <c r="F38" s="461">
        <f>('MAIN SHEET'!$H$29)*I38/100</f>
        <v>0</v>
      </c>
      <c r="G38" s="461">
        <f>('MAIN SHEET'!$I$29)*I38/100</f>
        <v>0</v>
      </c>
      <c r="H38" s="44" t="s">
        <v>453</v>
      </c>
      <c r="I38" s="454">
        <v>100</v>
      </c>
      <c r="J38" s="468" t="s">
        <v>334</v>
      </c>
      <c r="K38" s="463">
        <f t="shared" si="6"/>
        <v>0</v>
      </c>
      <c r="L38" s="464" t="str">
        <f t="shared" si="7"/>
        <v/>
      </c>
      <c r="M38" s="85">
        <v>13.4</v>
      </c>
      <c r="N38" s="52" t="s">
        <v>212</v>
      </c>
      <c r="O38" s="52">
        <f>G38*M38</f>
        <v>0</v>
      </c>
      <c r="P38" s="134" t="s">
        <v>258</v>
      </c>
      <c r="Q38" s="52"/>
      <c r="R38" s="52"/>
      <c r="S38" s="52"/>
      <c r="T38" s="52"/>
      <c r="U38" s="52"/>
      <c r="V38" s="52"/>
      <c r="W38" s="52"/>
      <c r="X38" s="52"/>
      <c r="Y38" s="65">
        <f t="shared" si="3"/>
        <v>0</v>
      </c>
      <c r="Z38" s="52">
        <f>G38*17.09*0.5*0.5*3.67</f>
        <v>0</v>
      </c>
      <c r="AA38" s="52">
        <f t="shared" si="2"/>
        <v>0</v>
      </c>
      <c r="AB38" s="28"/>
      <c r="AC38" s="28"/>
      <c r="AD38" s="28"/>
      <c r="AE38" s="28"/>
      <c r="AF38" s="28"/>
      <c r="AG38" s="28"/>
      <c r="AH38" s="28"/>
      <c r="AI38" s="28"/>
      <c r="AJ38" s="28"/>
      <c r="AK38" s="28"/>
      <c r="AL38" s="28"/>
      <c r="AM38" s="28"/>
      <c r="AN38" s="28"/>
      <c r="AO38" s="28"/>
      <c r="AP38" s="28"/>
      <c r="AQ38" s="28"/>
      <c r="AR38" s="28"/>
      <c r="AS38" s="28"/>
      <c r="AT38" s="28"/>
      <c r="AU38" s="28"/>
    </row>
    <row r="39" spans="1:47" s="28" customFormat="1" ht="28.05" customHeight="1">
      <c r="A39" s="450"/>
      <c r="B39" s="35"/>
      <c r="C39" s="474" t="s">
        <v>361</v>
      </c>
      <c r="D39" s="350"/>
      <c r="E39" s="452" t="b">
        <v>0</v>
      </c>
      <c r="F39" s="453">
        <f>('MAIN SHEET'!$H$29)*I39/100</f>
        <v>0</v>
      </c>
      <c r="G39" s="453">
        <f>('MAIN SHEET'!$I$29)*I39/100</f>
        <v>0</v>
      </c>
      <c r="H39" s="35" t="s">
        <v>453</v>
      </c>
      <c r="I39" s="454">
        <v>100</v>
      </c>
      <c r="J39" s="455" t="s">
        <v>334</v>
      </c>
      <c r="K39" s="456">
        <f t="shared" si="6"/>
        <v>0</v>
      </c>
      <c r="L39" s="422" t="str">
        <f t="shared" si="7"/>
        <v/>
      </c>
      <c r="M39" s="148">
        <v>72.64</v>
      </c>
      <c r="N39" s="148" t="s">
        <v>138</v>
      </c>
      <c r="O39" s="148">
        <f>G39*0.0127*M39</f>
        <v>0</v>
      </c>
      <c r="P39" s="138" t="s">
        <v>147</v>
      </c>
      <c r="Q39" s="204">
        <v>74.02</v>
      </c>
      <c r="R39" s="204" t="s">
        <v>138</v>
      </c>
      <c r="S39" s="204">
        <f>G39*0.0127*Q39</f>
        <v>0</v>
      </c>
      <c r="T39" s="205" t="s">
        <v>374</v>
      </c>
      <c r="U39" s="204">
        <v>70.97</v>
      </c>
      <c r="V39" s="204" t="s">
        <v>138</v>
      </c>
      <c r="W39" s="204">
        <f>G39*0.0127*U39</f>
        <v>0</v>
      </c>
      <c r="X39" s="206" t="s">
        <v>375</v>
      </c>
      <c r="Y39" s="65">
        <f t="shared" si="3"/>
        <v>0</v>
      </c>
      <c r="Z39" s="65"/>
      <c r="AA39" s="65">
        <f t="shared" si="2"/>
        <v>0</v>
      </c>
    </row>
    <row r="40" spans="1:47" s="6" customFormat="1" ht="28.05" customHeight="1">
      <c r="A40" s="457"/>
      <c r="B40" s="44"/>
      <c r="C40" s="500" t="s">
        <v>428</v>
      </c>
      <c r="D40" s="349"/>
      <c r="E40" s="473" t="b">
        <v>0</v>
      </c>
      <c r="F40" s="461">
        <f>('MAIN SHEET'!$H$29)*I40/100</f>
        <v>0</v>
      </c>
      <c r="G40" s="461">
        <f>('MAIN SHEET'!$I$29)*I40/100</f>
        <v>0</v>
      </c>
      <c r="H40" s="44" t="s">
        <v>453</v>
      </c>
      <c r="I40" s="454">
        <v>100</v>
      </c>
      <c r="J40" s="502" t="s">
        <v>334</v>
      </c>
      <c r="K40" s="463">
        <f t="shared" si="6"/>
        <v>0</v>
      </c>
      <c r="L40" s="464" t="str">
        <f t="shared" si="7"/>
        <v/>
      </c>
      <c r="M40" s="85">
        <v>72.64</v>
      </c>
      <c r="N40" s="52" t="s">
        <v>138</v>
      </c>
      <c r="O40" s="52">
        <f>G40*0.0127*M40</f>
        <v>0</v>
      </c>
      <c r="P40" s="136" t="s">
        <v>147</v>
      </c>
      <c r="Q40" s="204">
        <v>74.02</v>
      </c>
      <c r="R40" s="204" t="s">
        <v>138</v>
      </c>
      <c r="S40" s="204">
        <f>G40*0.0127*Q40</f>
        <v>0</v>
      </c>
      <c r="T40" s="205" t="s">
        <v>374</v>
      </c>
      <c r="U40" s="204">
        <v>70.97</v>
      </c>
      <c r="V40" s="204" t="s">
        <v>138</v>
      </c>
      <c r="W40" s="204">
        <f>G40*0.0127*U40</f>
        <v>0</v>
      </c>
      <c r="X40" s="206" t="s">
        <v>375</v>
      </c>
      <c r="Y40" s="65">
        <f t="shared" si="3"/>
        <v>0</v>
      </c>
      <c r="Z40" s="52">
        <f>G40*0.0127*434*0.5*3.67</f>
        <v>0</v>
      </c>
      <c r="AA40" s="52">
        <f t="shared" si="2"/>
        <v>0</v>
      </c>
      <c r="AB40" s="28"/>
      <c r="AC40" s="28"/>
      <c r="AD40" s="28"/>
      <c r="AE40" s="28"/>
      <c r="AF40" s="28"/>
      <c r="AG40" s="28"/>
      <c r="AH40" s="28"/>
      <c r="AI40" s="28"/>
      <c r="AJ40" s="28"/>
      <c r="AK40" s="28"/>
      <c r="AL40" s="28"/>
      <c r="AM40" s="28"/>
      <c r="AN40" s="28"/>
      <c r="AO40" s="28"/>
      <c r="AP40" s="28"/>
      <c r="AQ40" s="28"/>
      <c r="AR40" s="28"/>
      <c r="AS40" s="28"/>
      <c r="AT40" s="28"/>
      <c r="AU40" s="28"/>
    </row>
    <row r="41" spans="1:47" s="28" customFormat="1" ht="28.05" customHeight="1">
      <c r="A41" s="450"/>
      <c r="B41" s="35"/>
      <c r="C41" s="474" t="s">
        <v>360</v>
      </c>
      <c r="D41" s="350"/>
      <c r="E41" s="452" t="b">
        <v>0</v>
      </c>
      <c r="F41" s="453">
        <f>('MAIN SHEET'!$H$29)*I41/100</f>
        <v>0</v>
      </c>
      <c r="G41" s="453">
        <f>('MAIN SHEET'!$I$29)*I41/100</f>
        <v>0</v>
      </c>
      <c r="H41" s="35" t="s">
        <v>453</v>
      </c>
      <c r="I41" s="454">
        <v>100</v>
      </c>
      <c r="J41" s="455" t="s">
        <v>334</v>
      </c>
      <c r="K41" s="456">
        <f t="shared" si="6"/>
        <v>0</v>
      </c>
      <c r="L41" s="422" t="str">
        <f t="shared" si="7"/>
        <v/>
      </c>
      <c r="M41" s="165">
        <v>72.64</v>
      </c>
      <c r="N41" s="165" t="s">
        <v>138</v>
      </c>
      <c r="O41" s="165">
        <f>G41*0.01905*M41</f>
        <v>0</v>
      </c>
      <c r="P41" s="166" t="s">
        <v>147</v>
      </c>
      <c r="Q41" s="204">
        <v>74.02</v>
      </c>
      <c r="R41" s="204" t="s">
        <v>138</v>
      </c>
      <c r="S41" s="204">
        <f>G41*0.01905*Q41</f>
        <v>0</v>
      </c>
      <c r="T41" s="210" t="s">
        <v>379</v>
      </c>
      <c r="U41" s="204">
        <v>70.97</v>
      </c>
      <c r="V41" s="204" t="s">
        <v>138</v>
      </c>
      <c r="W41" s="204">
        <f>G41*0.01905*U41</f>
        <v>0</v>
      </c>
      <c r="X41" s="210" t="s">
        <v>380</v>
      </c>
      <c r="Y41" s="65">
        <f t="shared" si="3"/>
        <v>0</v>
      </c>
      <c r="Z41" s="65"/>
      <c r="AA41" s="65">
        <f t="shared" si="2"/>
        <v>0</v>
      </c>
    </row>
    <row r="42" spans="1:47" s="6" customFormat="1" ht="28.05" customHeight="1">
      <c r="A42" s="457"/>
      <c r="B42" s="44"/>
      <c r="C42" s="500" t="s">
        <v>351</v>
      </c>
      <c r="D42" s="349"/>
      <c r="E42" s="473" t="b">
        <v>0</v>
      </c>
      <c r="F42" s="461">
        <f>('MAIN SHEET'!$H$29)*I42/100</f>
        <v>0</v>
      </c>
      <c r="G42" s="461">
        <f>('MAIN SHEET'!$I$29)*I42/100</f>
        <v>0</v>
      </c>
      <c r="H42" s="44" t="s">
        <v>453</v>
      </c>
      <c r="I42" s="454">
        <v>100</v>
      </c>
      <c r="J42" s="502" t="s">
        <v>334</v>
      </c>
      <c r="K42" s="463">
        <f t="shared" si="6"/>
        <v>0</v>
      </c>
      <c r="L42" s="464" t="str">
        <f t="shared" si="7"/>
        <v/>
      </c>
      <c r="M42" s="85">
        <v>72.64</v>
      </c>
      <c r="N42" s="52" t="s">
        <v>138</v>
      </c>
      <c r="O42" s="52">
        <f>G42*0.01905*M42</f>
        <v>0</v>
      </c>
      <c r="P42" s="62" t="s">
        <v>147</v>
      </c>
      <c r="Q42" s="204">
        <v>74.02</v>
      </c>
      <c r="R42" s="204" t="s">
        <v>138</v>
      </c>
      <c r="S42" s="204">
        <f>G42*0.01905*Q42</f>
        <v>0</v>
      </c>
      <c r="T42" s="210" t="s">
        <v>379</v>
      </c>
      <c r="U42" s="204">
        <v>70.97</v>
      </c>
      <c r="V42" s="204" t="s">
        <v>138</v>
      </c>
      <c r="W42" s="204">
        <f>G42*0.01905*U42</f>
        <v>0</v>
      </c>
      <c r="X42" s="210" t="s">
        <v>380</v>
      </c>
      <c r="Y42" s="65">
        <f t="shared" si="3"/>
        <v>0</v>
      </c>
      <c r="Z42" s="52">
        <f>G42*0.01905*434*0.5*3.67</f>
        <v>0</v>
      </c>
      <c r="AA42" s="52">
        <f t="shared" si="2"/>
        <v>0</v>
      </c>
      <c r="AB42" s="28"/>
      <c r="AC42" s="28"/>
      <c r="AD42" s="28"/>
      <c r="AE42" s="28"/>
      <c r="AF42" s="28"/>
      <c r="AG42" s="28"/>
      <c r="AH42" s="28"/>
      <c r="AI42" s="28"/>
      <c r="AJ42" s="28"/>
      <c r="AK42" s="28"/>
      <c r="AL42" s="28"/>
      <c r="AM42" s="28"/>
      <c r="AN42" s="28"/>
      <c r="AO42" s="28"/>
      <c r="AP42" s="28"/>
      <c r="AQ42" s="28"/>
      <c r="AR42" s="28"/>
      <c r="AS42" s="28"/>
      <c r="AT42" s="28"/>
      <c r="AU42" s="28"/>
    </row>
    <row r="43" spans="1:47" s="28" customFormat="1" ht="28.05" customHeight="1">
      <c r="A43" s="450"/>
      <c r="B43" s="35"/>
      <c r="C43" s="35"/>
      <c r="D43" s="35"/>
      <c r="E43" s="35"/>
      <c r="F43" s="35"/>
      <c r="G43" s="35"/>
      <c r="H43" s="35"/>
      <c r="I43" s="35"/>
      <c r="J43" s="35"/>
      <c r="K43" s="35"/>
      <c r="L43" s="470"/>
      <c r="M43" s="200"/>
      <c r="N43" s="65"/>
      <c r="O43" s="65"/>
      <c r="P43" s="65"/>
      <c r="Q43" s="65"/>
      <c r="R43" s="65"/>
      <c r="S43" s="65"/>
      <c r="T43" s="65"/>
      <c r="U43" s="65"/>
      <c r="V43" s="65"/>
      <c r="W43" s="65"/>
      <c r="X43" s="65"/>
      <c r="Y43" s="65"/>
      <c r="Z43" s="65"/>
      <c r="AA43" s="65">
        <f t="shared" si="2"/>
        <v>0</v>
      </c>
    </row>
    <row r="44" spans="1:47" ht="28.05" customHeight="1">
      <c r="A44" s="490"/>
      <c r="B44" s="491"/>
      <c r="C44" s="491"/>
      <c r="D44" s="491"/>
      <c r="E44" s="491"/>
      <c r="F44" s="492" t="s">
        <v>368</v>
      </c>
      <c r="G44" s="492"/>
      <c r="H44" s="493"/>
      <c r="I44" s="493"/>
      <c r="J44" s="493"/>
      <c r="K44" s="494"/>
      <c r="L44" s="495">
        <f>SUM(L34:L42)</f>
        <v>0</v>
      </c>
    </row>
    <row r="45" spans="1:47" ht="28.05" customHeight="1">
      <c r="L45" s="238"/>
    </row>
    <row r="46" spans="1:47" ht="28.05" customHeight="1"/>
    <row r="47" spans="1:47" ht="28.05" customHeight="1"/>
    <row r="48" spans="1:47" ht="28.05" customHeight="1"/>
    <row r="49" ht="28.05" customHeight="1"/>
    <row r="50" ht="28.05" customHeight="1"/>
    <row r="73" spans="13:27" ht="60.75">
      <c r="M73" s="52">
        <v>2.69</v>
      </c>
      <c r="N73" s="55" t="s">
        <v>163</v>
      </c>
      <c r="O73" s="52">
        <f>G73*M73</f>
        <v>0</v>
      </c>
      <c r="P73" s="60" t="s">
        <v>162</v>
      </c>
      <c r="Q73" s="46"/>
      <c r="R73" s="46"/>
      <c r="S73" s="46"/>
      <c r="T73" s="46"/>
      <c r="U73" s="46"/>
      <c r="V73" s="46"/>
      <c r="W73" s="46"/>
      <c r="X73" s="46"/>
      <c r="Y73" s="46">
        <f t="shared" ref="Y73:Y81" si="8">AVERAGE(O73,S73,W73)</f>
        <v>0</v>
      </c>
      <c r="Z73" s="46"/>
      <c r="AA73" s="46">
        <f t="shared" ref="AA73:AA82" si="9">Y73-Z73</f>
        <v>0</v>
      </c>
    </row>
    <row r="74" spans="13:27" ht="78.75">
      <c r="M74" s="46">
        <v>3.42</v>
      </c>
      <c r="N74" s="56" t="s">
        <v>164</v>
      </c>
      <c r="O74" s="46">
        <f>G74*M74</f>
        <v>0</v>
      </c>
      <c r="P74" s="58" t="s">
        <v>165</v>
      </c>
      <c r="Q74" s="52"/>
      <c r="R74" s="52"/>
      <c r="S74" s="52"/>
      <c r="T74" s="52"/>
      <c r="U74" s="52"/>
      <c r="V74" s="52"/>
      <c r="W74" s="52"/>
      <c r="X74" s="52"/>
      <c r="Y74" s="46">
        <f t="shared" si="8"/>
        <v>0</v>
      </c>
      <c r="Z74" s="52"/>
      <c r="AA74" s="46">
        <f t="shared" si="9"/>
        <v>0</v>
      </c>
    </row>
    <row r="75" spans="13:27" ht="105.75">
      <c r="M75" s="46">
        <v>72.64</v>
      </c>
      <c r="N75" s="46" t="s">
        <v>138</v>
      </c>
      <c r="O75" s="46">
        <f>G75*0.0127*M75</f>
        <v>0</v>
      </c>
      <c r="P75" s="63" t="s">
        <v>147</v>
      </c>
      <c r="Q75" s="204">
        <v>74.02</v>
      </c>
      <c r="R75" s="204" t="s">
        <v>138</v>
      </c>
      <c r="S75" s="204">
        <f>G75*0.0127*Q75</f>
        <v>0</v>
      </c>
      <c r="T75" s="205" t="s">
        <v>374</v>
      </c>
      <c r="U75" s="204">
        <v>70.97</v>
      </c>
      <c r="V75" s="204" t="s">
        <v>138</v>
      </c>
      <c r="W75" s="204">
        <f>G75*0.0127*U75</f>
        <v>0</v>
      </c>
      <c r="X75" s="206" t="s">
        <v>375</v>
      </c>
      <c r="Y75" s="46">
        <f t="shared" si="8"/>
        <v>0</v>
      </c>
      <c r="Z75" s="46"/>
      <c r="AA75" s="46">
        <f t="shared" si="9"/>
        <v>0</v>
      </c>
    </row>
    <row r="76" spans="13:27" ht="105.75">
      <c r="M76" s="52">
        <v>72.64</v>
      </c>
      <c r="N76" s="52" t="s">
        <v>138</v>
      </c>
      <c r="O76" s="52">
        <f>G76*0.0127*M76</f>
        <v>0</v>
      </c>
      <c r="P76" s="136" t="s">
        <v>147</v>
      </c>
      <c r="Q76" s="204">
        <v>74.02</v>
      </c>
      <c r="R76" s="204" t="s">
        <v>138</v>
      </c>
      <c r="S76" s="204">
        <f>G76*0.0127*Q76</f>
        <v>0</v>
      </c>
      <c r="T76" s="205" t="s">
        <v>374</v>
      </c>
      <c r="U76" s="204">
        <v>70.97</v>
      </c>
      <c r="V76" s="204" t="s">
        <v>138</v>
      </c>
      <c r="W76" s="204">
        <f>G76*0.0127*U76</f>
        <v>0</v>
      </c>
      <c r="X76" s="206" t="s">
        <v>375</v>
      </c>
      <c r="Y76" s="52">
        <f t="shared" si="8"/>
        <v>0</v>
      </c>
      <c r="Z76" s="52">
        <f>G76*0.0127*434*0.5*3.67</f>
        <v>0</v>
      </c>
      <c r="AA76" s="52">
        <f t="shared" si="9"/>
        <v>0</v>
      </c>
    </row>
    <row r="77" spans="13:27" ht="94.5">
      <c r="M77" s="65">
        <v>72.64</v>
      </c>
      <c r="N77" s="65" t="s">
        <v>138</v>
      </c>
      <c r="O77" s="65">
        <f>G77*0.01905*M77</f>
        <v>0</v>
      </c>
      <c r="P77" s="66" t="s">
        <v>147</v>
      </c>
      <c r="Q77" s="204">
        <v>74.02</v>
      </c>
      <c r="R77" s="204" t="s">
        <v>138</v>
      </c>
      <c r="S77" s="204">
        <f>G77*0.01905*Q77</f>
        <v>0</v>
      </c>
      <c r="T77" s="205" t="s">
        <v>374</v>
      </c>
      <c r="U77" s="204">
        <v>70.97</v>
      </c>
      <c r="V77" s="204" t="s">
        <v>138</v>
      </c>
      <c r="W77" s="204">
        <f>G77*0.01905*U77</f>
        <v>0</v>
      </c>
      <c r="X77" s="206" t="s">
        <v>375</v>
      </c>
      <c r="Y77" s="52">
        <f t="shared" si="8"/>
        <v>0</v>
      </c>
      <c r="Z77" s="65"/>
      <c r="AA77" s="65">
        <f t="shared" si="9"/>
        <v>0</v>
      </c>
    </row>
    <row r="78" spans="13:27" ht="94.5">
      <c r="M78" s="52">
        <v>72.64</v>
      </c>
      <c r="N78" s="52" t="s">
        <v>138</v>
      </c>
      <c r="O78" s="52">
        <f>G78*0.01905*M78</f>
        <v>0</v>
      </c>
      <c r="P78" s="62" t="s">
        <v>147</v>
      </c>
      <c r="Q78" s="204">
        <v>74.02</v>
      </c>
      <c r="R78" s="204" t="s">
        <v>138</v>
      </c>
      <c r="S78" s="204">
        <f>G78*0.01905*Q78</f>
        <v>0</v>
      </c>
      <c r="T78" s="205" t="s">
        <v>374</v>
      </c>
      <c r="U78" s="204">
        <v>70.97</v>
      </c>
      <c r="V78" s="204" t="s">
        <v>138</v>
      </c>
      <c r="W78" s="204">
        <f>G78*0.01905*U78</f>
        <v>0</v>
      </c>
      <c r="X78" s="206" t="s">
        <v>375</v>
      </c>
      <c r="Y78" s="52">
        <f t="shared" si="8"/>
        <v>0</v>
      </c>
      <c r="Z78" s="52">
        <f>G78*0.01905*434*0.5*3.67</f>
        <v>0</v>
      </c>
      <c r="AA78" s="52">
        <f t="shared" si="9"/>
        <v>0</v>
      </c>
    </row>
    <row r="79" spans="13:27" ht="78.75">
      <c r="M79" s="147">
        <v>129.69999999999999</v>
      </c>
      <c r="N79" s="148" t="s">
        <v>138</v>
      </c>
      <c r="O79" s="52">
        <f>G79*0.01905*M79</f>
        <v>0</v>
      </c>
      <c r="P79" s="138" t="s">
        <v>181</v>
      </c>
      <c r="Q79" s="207">
        <v>129.88999999999999</v>
      </c>
      <c r="R79" s="208" t="s">
        <v>138</v>
      </c>
      <c r="S79" s="208">
        <f>G79*0.0127*Q79</f>
        <v>0</v>
      </c>
      <c r="T79" s="209" t="s">
        <v>378</v>
      </c>
      <c r="U79" s="208"/>
      <c r="V79" s="208"/>
      <c r="W79" s="208"/>
      <c r="X79" s="208"/>
      <c r="Y79" s="52">
        <f t="shared" si="8"/>
        <v>0</v>
      </c>
      <c r="Z79" s="148"/>
      <c r="AA79" s="52">
        <f t="shared" si="9"/>
        <v>0</v>
      </c>
    </row>
    <row r="80" spans="13:27" ht="78.75">
      <c r="M80" s="190">
        <v>129.69999999999999</v>
      </c>
      <c r="N80" s="191" t="s">
        <v>138</v>
      </c>
      <c r="O80" s="52">
        <f>G80*0.01905*M80</f>
        <v>0</v>
      </c>
      <c r="P80" s="136" t="s">
        <v>181</v>
      </c>
      <c r="Q80" s="207">
        <v>129.88999999999999</v>
      </c>
      <c r="R80" s="208" t="s">
        <v>138</v>
      </c>
      <c r="S80" s="208">
        <f>G80*0.0127*Q80</f>
        <v>0</v>
      </c>
      <c r="T80" s="209" t="s">
        <v>378</v>
      </c>
      <c r="U80" s="208"/>
      <c r="V80" s="208"/>
      <c r="W80" s="208"/>
      <c r="X80" s="208"/>
      <c r="Y80" s="52">
        <f t="shared" si="8"/>
        <v>0</v>
      </c>
      <c r="Z80" s="191">
        <f>G80*0.0127*491*0.5*3.67</f>
        <v>0</v>
      </c>
      <c r="AA80" s="191">
        <f t="shared" si="9"/>
        <v>0</v>
      </c>
    </row>
    <row r="81" spans="12:27" ht="75.75">
      <c r="M81" s="65">
        <v>7.39</v>
      </c>
      <c r="N81" s="107" t="s">
        <v>166</v>
      </c>
      <c r="O81" s="65">
        <f>G81*M81</f>
        <v>0</v>
      </c>
      <c r="P81" s="121" t="s">
        <v>167</v>
      </c>
      <c r="Q81" s="65"/>
      <c r="R81" s="65"/>
      <c r="S81" s="65"/>
      <c r="T81" s="65"/>
      <c r="U81" s="65"/>
      <c r="V81" s="65"/>
      <c r="W81" s="65"/>
      <c r="X81" s="65"/>
      <c r="Y81" s="65">
        <f t="shared" si="8"/>
        <v>0</v>
      </c>
      <c r="Z81" s="65"/>
      <c r="AA81" s="65">
        <f t="shared" si="9"/>
        <v>0</v>
      </c>
    </row>
    <row r="82" spans="12:27" ht="75.75">
      <c r="M82" s="52">
        <v>262.5</v>
      </c>
      <c r="N82" s="52" t="s">
        <v>138</v>
      </c>
      <c r="O82" s="52">
        <f>G82*0.01905*0.2*M82</f>
        <v>0</v>
      </c>
      <c r="P82" s="150" t="s">
        <v>295</v>
      </c>
      <c r="Q82" s="52">
        <v>9.173</v>
      </c>
      <c r="R82" s="52" t="s">
        <v>297</v>
      </c>
      <c r="S82" s="52">
        <f>G82*0.01905*Q82</f>
        <v>0</v>
      </c>
      <c r="T82" s="195" t="s">
        <v>296</v>
      </c>
      <c r="U82" s="52">
        <v>72.64</v>
      </c>
      <c r="V82" s="52" t="s">
        <v>138</v>
      </c>
      <c r="W82" s="52">
        <f>G82*0.003024*U82</f>
        <v>0</v>
      </c>
      <c r="X82" s="118" t="s">
        <v>184</v>
      </c>
      <c r="Y82" s="213">
        <f>O82+S82+W82</f>
        <v>0</v>
      </c>
      <c r="Z82" s="52"/>
      <c r="AA82" s="52">
        <f t="shared" si="9"/>
        <v>0</v>
      </c>
    </row>
    <row r="84" spans="12:27">
      <c r="L84" s="238" t="e">
        <f>SUM(L8,L9,L10,L11,L12,L15,L16,L17,L18,L19,L20,L21,L22,L23,L26,L27,L28,L29,L30,L31,L34,L35,L36,L37,L38,L39,L40,L41,L42,L45,L46,L47,L48,L49,L50,L51,L52,L53,L54,L57,L58,L59,L60,L61,L62,L63,L64,L65,L66,L67,L68,L69,L70,L73:L82)</f>
        <v>#REF!</v>
      </c>
    </row>
  </sheetData>
  <sheetProtection algorithmName="SHA-512" hashValue="ICnfgaiUavWNNd5Yac9vsGp7Pxrtr0TQw4CGubyjck0OjFfzEp866Spc7B1VEdiyayoT1oXNnyVNboK+d8kIdQ==" saltValue="HymR+6QyPVZzdriOkmyKqg==" spinCount="100000" sheet="1" objects="1" scenarios="1" selectLockedCells="1"/>
  <mergeCells count="1">
    <mergeCell ref="B3:L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813" r:id="rId3" name="Check Box 189">
              <controlPr defaultSize="0" autoFill="0" autoLine="0" autoPict="0">
                <anchor moveWithCells="1">
                  <from>
                    <xdr:col>3</xdr:col>
                    <xdr:colOff>166688</xdr:colOff>
                    <xdr:row>34</xdr:row>
                    <xdr:rowOff>14288</xdr:rowOff>
                  </from>
                  <to>
                    <xdr:col>3</xdr:col>
                    <xdr:colOff>442913</xdr:colOff>
                    <xdr:row>35</xdr:row>
                    <xdr:rowOff>38100</xdr:rowOff>
                  </to>
                </anchor>
              </controlPr>
            </control>
          </mc:Choice>
        </mc:AlternateContent>
        <mc:AlternateContent xmlns:mc="http://schemas.openxmlformats.org/markup-compatibility/2006">
          <mc:Choice Requires="x14">
            <control shapeId="26814" r:id="rId4" name="Check Box 190">
              <controlPr defaultSize="0" autoFill="0" autoLine="0" autoPict="0">
                <anchor moveWithCells="1">
                  <from>
                    <xdr:col>3</xdr:col>
                    <xdr:colOff>166688</xdr:colOff>
                    <xdr:row>33</xdr:row>
                    <xdr:rowOff>14288</xdr:rowOff>
                  </from>
                  <to>
                    <xdr:col>3</xdr:col>
                    <xdr:colOff>442913</xdr:colOff>
                    <xdr:row>34</xdr:row>
                    <xdr:rowOff>38100</xdr:rowOff>
                  </to>
                </anchor>
              </controlPr>
            </control>
          </mc:Choice>
        </mc:AlternateContent>
        <mc:AlternateContent xmlns:mc="http://schemas.openxmlformats.org/markup-compatibility/2006">
          <mc:Choice Requires="x14">
            <control shapeId="26835" r:id="rId5" name="Check Box 211">
              <controlPr defaultSize="0" autoFill="0" autoLine="0" autoPict="0">
                <anchor moveWithCells="1">
                  <from>
                    <xdr:col>3</xdr:col>
                    <xdr:colOff>166688</xdr:colOff>
                    <xdr:row>35</xdr:row>
                    <xdr:rowOff>14288</xdr:rowOff>
                  </from>
                  <to>
                    <xdr:col>3</xdr:col>
                    <xdr:colOff>442913</xdr:colOff>
                    <xdr:row>36</xdr:row>
                    <xdr:rowOff>38100</xdr:rowOff>
                  </to>
                </anchor>
              </controlPr>
            </control>
          </mc:Choice>
        </mc:AlternateContent>
        <mc:AlternateContent xmlns:mc="http://schemas.openxmlformats.org/markup-compatibility/2006">
          <mc:Choice Requires="x14">
            <control shapeId="26837" r:id="rId6" name="Check Box 213">
              <controlPr defaultSize="0" autoFill="0" autoLine="0" autoPict="0">
                <anchor moveWithCells="1">
                  <from>
                    <xdr:col>3</xdr:col>
                    <xdr:colOff>166688</xdr:colOff>
                    <xdr:row>36</xdr:row>
                    <xdr:rowOff>14288</xdr:rowOff>
                  </from>
                  <to>
                    <xdr:col>3</xdr:col>
                    <xdr:colOff>442913</xdr:colOff>
                    <xdr:row>37</xdr:row>
                    <xdr:rowOff>38100</xdr:rowOff>
                  </to>
                </anchor>
              </controlPr>
            </control>
          </mc:Choice>
        </mc:AlternateContent>
        <mc:AlternateContent xmlns:mc="http://schemas.openxmlformats.org/markup-compatibility/2006">
          <mc:Choice Requires="x14">
            <control shapeId="26840" r:id="rId7" name="Check Box 216">
              <controlPr defaultSize="0" autoFill="0" autoLine="0" autoPict="0">
                <anchor moveWithCells="1">
                  <from>
                    <xdr:col>3</xdr:col>
                    <xdr:colOff>166688</xdr:colOff>
                    <xdr:row>37</xdr:row>
                    <xdr:rowOff>14288</xdr:rowOff>
                  </from>
                  <to>
                    <xdr:col>3</xdr:col>
                    <xdr:colOff>442913</xdr:colOff>
                    <xdr:row>38</xdr:row>
                    <xdr:rowOff>38100</xdr:rowOff>
                  </to>
                </anchor>
              </controlPr>
            </control>
          </mc:Choice>
        </mc:AlternateContent>
        <mc:AlternateContent xmlns:mc="http://schemas.openxmlformats.org/markup-compatibility/2006">
          <mc:Choice Requires="x14">
            <control shapeId="26843" r:id="rId8" name="Check Box 219">
              <controlPr defaultSize="0" autoFill="0" autoLine="0" autoPict="0">
                <anchor moveWithCells="1">
                  <from>
                    <xdr:col>3</xdr:col>
                    <xdr:colOff>166688</xdr:colOff>
                    <xdr:row>38</xdr:row>
                    <xdr:rowOff>14288</xdr:rowOff>
                  </from>
                  <to>
                    <xdr:col>3</xdr:col>
                    <xdr:colOff>442913</xdr:colOff>
                    <xdr:row>39</xdr:row>
                    <xdr:rowOff>38100</xdr:rowOff>
                  </to>
                </anchor>
              </controlPr>
            </control>
          </mc:Choice>
        </mc:AlternateContent>
        <mc:AlternateContent xmlns:mc="http://schemas.openxmlformats.org/markup-compatibility/2006">
          <mc:Choice Requires="x14">
            <control shapeId="26846" r:id="rId9" name="Check Box 222">
              <controlPr defaultSize="0" autoFill="0" autoLine="0" autoPict="0">
                <anchor moveWithCells="1">
                  <from>
                    <xdr:col>3</xdr:col>
                    <xdr:colOff>166688</xdr:colOff>
                    <xdr:row>39</xdr:row>
                    <xdr:rowOff>14288</xdr:rowOff>
                  </from>
                  <to>
                    <xdr:col>3</xdr:col>
                    <xdr:colOff>442913</xdr:colOff>
                    <xdr:row>40</xdr:row>
                    <xdr:rowOff>38100</xdr:rowOff>
                  </to>
                </anchor>
              </controlPr>
            </control>
          </mc:Choice>
        </mc:AlternateContent>
        <mc:AlternateContent xmlns:mc="http://schemas.openxmlformats.org/markup-compatibility/2006">
          <mc:Choice Requires="x14">
            <control shapeId="26849" r:id="rId10" name="Check Box 225">
              <controlPr defaultSize="0" autoFill="0" autoLine="0" autoPict="0">
                <anchor moveWithCells="1">
                  <from>
                    <xdr:col>3</xdr:col>
                    <xdr:colOff>166688</xdr:colOff>
                    <xdr:row>40</xdr:row>
                    <xdr:rowOff>14288</xdr:rowOff>
                  </from>
                  <to>
                    <xdr:col>3</xdr:col>
                    <xdr:colOff>442913</xdr:colOff>
                    <xdr:row>41</xdr:row>
                    <xdr:rowOff>38100</xdr:rowOff>
                  </to>
                </anchor>
              </controlPr>
            </control>
          </mc:Choice>
        </mc:AlternateContent>
        <mc:AlternateContent xmlns:mc="http://schemas.openxmlformats.org/markup-compatibility/2006">
          <mc:Choice Requires="x14">
            <control shapeId="26852" r:id="rId11" name="Check Box 228">
              <controlPr defaultSize="0" autoFill="0" autoLine="0" autoPict="0">
                <anchor moveWithCells="1">
                  <from>
                    <xdr:col>3</xdr:col>
                    <xdr:colOff>166688</xdr:colOff>
                    <xdr:row>41</xdr:row>
                    <xdr:rowOff>14288</xdr:rowOff>
                  </from>
                  <to>
                    <xdr:col>3</xdr:col>
                    <xdr:colOff>442913</xdr:colOff>
                    <xdr:row>42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W85"/>
  <sheetViews>
    <sheetView showGridLines="0" zoomScale="70" zoomScaleNormal="70" workbookViewId="0">
      <selection activeCell="D8" sqref="D8"/>
    </sheetView>
  </sheetViews>
  <sheetFormatPr defaultColWidth="11" defaultRowHeight="15.75"/>
  <cols>
    <col min="1" max="1" width="5.6875" style="5" customWidth="1"/>
    <col min="2" max="2" width="21.8125" customWidth="1"/>
    <col min="3" max="3" width="62.1875" customWidth="1"/>
    <col min="4" max="4" width="10.8125" customWidth="1"/>
    <col min="5" max="5" width="12.8125" hidden="1" customWidth="1"/>
    <col min="6" max="6" width="12.8125" customWidth="1"/>
    <col min="7" max="7" width="11.6875" hidden="1" customWidth="1"/>
    <col min="8" max="8" width="9.8125" customWidth="1"/>
    <col min="9" max="9" width="13.8125" customWidth="1"/>
    <col min="10" max="10" width="13.3125" customWidth="1"/>
    <col min="11" max="11" width="17.6875" customWidth="1"/>
    <col min="12" max="12" width="30.5" customWidth="1"/>
    <col min="13" max="13" width="13.8125" style="262" hidden="1" customWidth="1"/>
    <col min="14" max="15" width="10.8125" style="262" hidden="1" customWidth="1"/>
    <col min="16" max="16" width="10.8125" style="263" hidden="1" customWidth="1"/>
    <col min="17" max="25" width="10.8125" style="262" hidden="1" customWidth="1"/>
    <col min="26" max="26" width="21.8125" style="262" hidden="1" customWidth="1"/>
    <col min="27" max="27" width="21.6875" style="262" hidden="1" customWidth="1"/>
    <col min="28" max="28" width="11" style="266"/>
    <col min="29" max="49" width="11" style="28"/>
  </cols>
  <sheetData>
    <row r="1" spans="1:49" ht="8" customHeight="1"/>
    <row r="2" spans="1:49" ht="50" customHeight="1">
      <c r="A2" s="434"/>
      <c r="B2" s="435" t="s">
        <v>34</v>
      </c>
      <c r="C2" s="435" t="s">
        <v>65</v>
      </c>
      <c r="D2" s="436" t="s">
        <v>82</v>
      </c>
      <c r="E2" s="371"/>
      <c r="F2" s="371"/>
      <c r="G2" s="371"/>
      <c r="H2" s="371"/>
      <c r="I2" s="371"/>
      <c r="J2" s="371"/>
      <c r="K2" s="371"/>
      <c r="L2" s="372"/>
    </row>
    <row r="3" spans="1:49" ht="21" customHeight="1">
      <c r="A3" s="437"/>
      <c r="B3" s="689" t="s">
        <v>339</v>
      </c>
      <c r="C3" s="689"/>
      <c r="D3" s="689"/>
      <c r="E3" s="689"/>
      <c r="F3" s="689"/>
      <c r="G3" s="689"/>
      <c r="H3" s="689"/>
      <c r="I3" s="689"/>
      <c r="J3" s="689"/>
      <c r="K3" s="689"/>
      <c r="L3" s="690"/>
    </row>
    <row r="4" spans="1:49" ht="32" customHeight="1">
      <c r="A4" s="437"/>
      <c r="B4" s="689"/>
      <c r="C4" s="689"/>
      <c r="D4" s="689"/>
      <c r="E4" s="689"/>
      <c r="F4" s="689"/>
      <c r="G4" s="689"/>
      <c r="H4" s="689"/>
      <c r="I4" s="689"/>
      <c r="J4" s="689"/>
      <c r="K4" s="689"/>
      <c r="L4" s="690"/>
    </row>
    <row r="5" spans="1:49" ht="8" customHeight="1">
      <c r="A5" s="437"/>
      <c r="B5" s="438"/>
      <c r="C5" s="439"/>
      <c r="D5" s="439"/>
      <c r="E5" s="354"/>
      <c r="F5" s="354"/>
      <c r="G5" s="354"/>
      <c r="H5" s="354"/>
      <c r="I5" s="354"/>
      <c r="J5" s="354"/>
      <c r="K5" s="354"/>
      <c r="L5" s="379"/>
    </row>
    <row r="6" spans="1:49" ht="47" customHeight="1">
      <c r="A6" s="440"/>
      <c r="B6" s="441"/>
      <c r="C6" s="441"/>
      <c r="D6" s="442"/>
      <c r="E6" s="441"/>
      <c r="F6" s="442" t="s">
        <v>47</v>
      </c>
      <c r="G6" s="442" t="s">
        <v>47</v>
      </c>
      <c r="H6" s="443"/>
      <c r="I6" s="442" t="s">
        <v>333</v>
      </c>
      <c r="J6" s="443"/>
      <c r="K6" s="444" t="s">
        <v>367</v>
      </c>
      <c r="L6" s="445" t="s">
        <v>366</v>
      </c>
      <c r="M6" s="341" t="s">
        <v>38</v>
      </c>
      <c r="N6" s="341" t="s">
        <v>39</v>
      </c>
      <c r="O6" s="341" t="s">
        <v>40</v>
      </c>
      <c r="P6" s="341" t="s">
        <v>41</v>
      </c>
      <c r="Q6" s="341" t="s">
        <v>42</v>
      </c>
      <c r="R6" s="341" t="s">
        <v>39</v>
      </c>
      <c r="S6" s="341" t="s">
        <v>40</v>
      </c>
      <c r="T6" s="341" t="s">
        <v>41</v>
      </c>
      <c r="U6" s="342" t="s">
        <v>43</v>
      </c>
      <c r="V6" s="342" t="s">
        <v>39</v>
      </c>
      <c r="W6" s="342" t="s">
        <v>40</v>
      </c>
      <c r="X6" s="342" t="s">
        <v>41</v>
      </c>
      <c r="Y6" s="343" t="s">
        <v>44</v>
      </c>
      <c r="Z6" s="344" t="s">
        <v>45</v>
      </c>
      <c r="AA6" s="344" t="s">
        <v>46</v>
      </c>
      <c r="AB6" s="345"/>
    </row>
    <row r="7" spans="1:49" ht="31.05" customHeight="1">
      <c r="A7" s="446"/>
      <c r="B7" s="447" t="s">
        <v>83</v>
      </c>
      <c r="C7" s="40"/>
      <c r="D7" s="40"/>
      <c r="E7" s="511"/>
      <c r="F7" s="40"/>
      <c r="G7" s="40"/>
      <c r="H7" s="40"/>
      <c r="I7" s="40"/>
      <c r="J7" s="40"/>
      <c r="K7" s="40"/>
      <c r="L7" s="449"/>
    </row>
    <row r="8" spans="1:49" s="28" customFormat="1" ht="31.05" customHeight="1">
      <c r="A8" s="450"/>
      <c r="B8" s="35"/>
      <c r="C8" s="451" t="s">
        <v>55</v>
      </c>
      <c r="D8" s="350"/>
      <c r="E8" s="452" t="b">
        <v>0</v>
      </c>
      <c r="F8" s="453">
        <f>('MAIN SHEET'!$H$30)*I8/100</f>
        <v>0</v>
      </c>
      <c r="G8" s="453">
        <f>('MAIN SHEET'!$I$30)*I8/100</f>
        <v>0</v>
      </c>
      <c r="H8" s="35" t="s">
        <v>453</v>
      </c>
      <c r="I8" s="512">
        <v>100</v>
      </c>
      <c r="J8" s="455" t="s">
        <v>334</v>
      </c>
      <c r="K8" s="456">
        <f>$AA8</f>
        <v>0</v>
      </c>
      <c r="L8" s="422" t="str">
        <f>IF($E8,K8,"")</f>
        <v/>
      </c>
      <c r="M8" s="246">
        <v>72.64</v>
      </c>
      <c r="N8" s="246" t="s">
        <v>138</v>
      </c>
      <c r="O8" s="246">
        <f>G8*0.25*0.0889*M8</f>
        <v>0</v>
      </c>
      <c r="P8" s="252" t="s">
        <v>184</v>
      </c>
      <c r="Q8" s="259">
        <v>74.02</v>
      </c>
      <c r="R8" s="259" t="s">
        <v>138</v>
      </c>
      <c r="S8" s="259">
        <f>(G8*0.25*0.0889)*M8</f>
        <v>0</v>
      </c>
      <c r="T8" s="260" t="s">
        <v>374</v>
      </c>
      <c r="U8" s="259">
        <v>70.97</v>
      </c>
      <c r="V8" s="259" t="s">
        <v>138</v>
      </c>
      <c r="W8" s="259">
        <f>(G8*0.25*0.0889)*M8</f>
        <v>0</v>
      </c>
      <c r="X8" s="260" t="s">
        <v>375</v>
      </c>
      <c r="Y8" s="246">
        <f>AVERAGE(O8,S8,W8)</f>
        <v>0</v>
      </c>
      <c r="Z8" s="246"/>
      <c r="AA8" s="254">
        <f>Y8-Z8</f>
        <v>0</v>
      </c>
      <c r="AB8" s="266"/>
    </row>
    <row r="9" spans="1:49" s="6" customFormat="1" ht="31.05" customHeight="1">
      <c r="A9" s="457"/>
      <c r="B9" s="44"/>
      <c r="C9" s="458" t="s">
        <v>56</v>
      </c>
      <c r="D9" s="349"/>
      <c r="E9" s="473" t="b">
        <v>0</v>
      </c>
      <c r="F9" s="460">
        <f>('MAIN SHEET'!$H$30)*I9/100</f>
        <v>0</v>
      </c>
      <c r="G9" s="461">
        <f>('MAIN SHEET'!$I$30)*I9/100</f>
        <v>0</v>
      </c>
      <c r="H9" s="44" t="s">
        <v>453</v>
      </c>
      <c r="I9" s="512">
        <v>100</v>
      </c>
      <c r="J9" s="468" t="s">
        <v>334</v>
      </c>
      <c r="K9" s="463">
        <f>$AA9</f>
        <v>0</v>
      </c>
      <c r="L9" s="513" t="str">
        <f>IF($E9,K9,"")</f>
        <v/>
      </c>
      <c r="M9" s="256">
        <v>72.64</v>
      </c>
      <c r="N9" s="256" t="s">
        <v>138</v>
      </c>
      <c r="O9" s="256">
        <f>G9*0.25*0.1397*M9</f>
        <v>0</v>
      </c>
      <c r="P9" s="288" t="s">
        <v>184</v>
      </c>
      <c r="Q9" s="259">
        <v>74.02</v>
      </c>
      <c r="R9" s="259" t="s">
        <v>138</v>
      </c>
      <c r="S9" s="259">
        <f>(G9*0.25*0.1397)*M9</f>
        <v>0</v>
      </c>
      <c r="T9" s="260" t="s">
        <v>374</v>
      </c>
      <c r="U9" s="259">
        <v>70.97</v>
      </c>
      <c r="V9" s="259" t="s">
        <v>138</v>
      </c>
      <c r="W9" s="259">
        <f>(G9*0.25*0.1397)*M9</f>
        <v>0</v>
      </c>
      <c r="X9" s="260" t="s">
        <v>375</v>
      </c>
      <c r="Y9" s="246">
        <f t="shared" ref="Y9:Y15" si="0">AVERAGE(O9,S9,W9)</f>
        <v>0</v>
      </c>
      <c r="Z9" s="256"/>
      <c r="AA9" s="261">
        <f>Y9-Z9</f>
        <v>0</v>
      </c>
      <c r="AB9" s="266"/>
      <c r="AC9" s="28"/>
      <c r="AD9" s="28"/>
      <c r="AE9" s="28"/>
      <c r="AF9" s="28"/>
      <c r="AG9" s="28"/>
      <c r="AH9" s="28"/>
      <c r="AI9" s="28"/>
      <c r="AJ9" s="28"/>
      <c r="AK9" s="28"/>
      <c r="AL9" s="28"/>
      <c r="AM9" s="28"/>
      <c r="AN9" s="28"/>
      <c r="AO9" s="28"/>
      <c r="AP9" s="28"/>
      <c r="AQ9" s="28"/>
      <c r="AR9" s="28"/>
      <c r="AS9" s="28"/>
      <c r="AT9" s="28"/>
      <c r="AU9" s="28"/>
      <c r="AV9" s="28"/>
      <c r="AW9" s="28"/>
    </row>
    <row r="10" spans="1:49" ht="31.05" customHeight="1">
      <c r="A10" s="437"/>
      <c r="B10" s="354"/>
      <c r="C10" s="465" t="s">
        <v>57</v>
      </c>
      <c r="D10" s="350"/>
      <c r="E10" s="510" t="b">
        <v>0</v>
      </c>
      <c r="F10" s="453">
        <f>('MAIN SHEET'!$H$30)*I10/100</f>
        <v>0</v>
      </c>
      <c r="G10" s="453">
        <f>('MAIN SHEET'!$I$30)*I10/100</f>
        <v>0</v>
      </c>
      <c r="H10" s="35" t="s">
        <v>453</v>
      </c>
      <c r="I10" s="512">
        <v>100</v>
      </c>
      <c r="J10" s="467" t="s">
        <v>334</v>
      </c>
      <c r="K10" s="514">
        <f>AA10</f>
        <v>0</v>
      </c>
      <c r="L10" s="515" t="str">
        <f>IF($E10,K10,"")</f>
        <v/>
      </c>
      <c r="M10" s="262">
        <v>72.64</v>
      </c>
      <c r="N10" s="262" t="s">
        <v>138</v>
      </c>
      <c r="O10" s="262">
        <f>G10*0.25*0.1905*M10</f>
        <v>0</v>
      </c>
      <c r="P10" s="263" t="s">
        <v>184</v>
      </c>
      <c r="Q10" s="259">
        <v>74.02</v>
      </c>
      <c r="R10" s="259" t="s">
        <v>138</v>
      </c>
      <c r="S10" s="259">
        <f>G10*0.25*0.1905*Q10</f>
        <v>0</v>
      </c>
      <c r="T10" s="260" t="s">
        <v>374</v>
      </c>
      <c r="U10" s="259">
        <v>70.97</v>
      </c>
      <c r="V10" s="259" t="s">
        <v>138</v>
      </c>
      <c r="W10" s="259">
        <f>G10*0.25*0.1905*U10</f>
        <v>0</v>
      </c>
      <c r="X10" s="260" t="s">
        <v>375</v>
      </c>
      <c r="Y10" s="246">
        <f t="shared" si="0"/>
        <v>0</v>
      </c>
      <c r="AA10" s="261">
        <f t="shared" ref="AA10:AA71" si="1">Y10-Z10</f>
        <v>0</v>
      </c>
    </row>
    <row r="11" spans="1:49" s="6" customFormat="1" ht="31.05" customHeight="1">
      <c r="A11" s="457"/>
      <c r="B11" s="44"/>
      <c r="C11" s="458" t="s">
        <v>84</v>
      </c>
      <c r="D11" s="349"/>
      <c r="E11" s="473" t="b">
        <v>0</v>
      </c>
      <c r="F11" s="460">
        <f>('MAIN SHEET'!$H$30)*I11/100</f>
        <v>0</v>
      </c>
      <c r="G11" s="461">
        <f>('MAIN SHEET'!$I$30)*I11/100</f>
        <v>0</v>
      </c>
      <c r="H11" s="44" t="s">
        <v>453</v>
      </c>
      <c r="I11" s="512">
        <v>100</v>
      </c>
      <c r="J11" s="462" t="s">
        <v>334</v>
      </c>
      <c r="K11" s="463">
        <f>AA11</f>
        <v>0</v>
      </c>
      <c r="L11" s="513" t="str">
        <f>IF($E11,K11,"")</f>
        <v/>
      </c>
      <c r="M11" s="256">
        <v>72.64</v>
      </c>
      <c r="N11" s="256" t="s">
        <v>138</v>
      </c>
      <c r="O11" s="256">
        <f>G11*0.25*0.1778*M11</f>
        <v>0</v>
      </c>
      <c r="P11" s="257" t="s">
        <v>184</v>
      </c>
      <c r="Q11" s="259">
        <v>74.02</v>
      </c>
      <c r="R11" s="259" t="s">
        <v>138</v>
      </c>
      <c r="S11" s="259">
        <f>G11*0.25*0.1778*Q11</f>
        <v>0</v>
      </c>
      <c r="T11" s="260" t="s">
        <v>374</v>
      </c>
      <c r="U11" s="259">
        <v>70.97</v>
      </c>
      <c r="V11" s="259" t="s">
        <v>138</v>
      </c>
      <c r="W11" s="259">
        <f>G11*0.25*0.1778*U11</f>
        <v>0</v>
      </c>
      <c r="X11" s="260" t="s">
        <v>375</v>
      </c>
      <c r="Y11" s="246">
        <f t="shared" si="0"/>
        <v>0</v>
      </c>
      <c r="Z11" s="256"/>
      <c r="AA11" s="261">
        <f t="shared" si="1"/>
        <v>0</v>
      </c>
      <c r="AB11" s="266"/>
      <c r="AC11" s="28"/>
      <c r="AD11" s="28"/>
      <c r="AE11" s="28"/>
      <c r="AF11" s="28"/>
      <c r="AG11" s="28"/>
      <c r="AH11" s="28"/>
      <c r="AI11" s="28"/>
      <c r="AJ11" s="28"/>
      <c r="AK11" s="28"/>
      <c r="AL11" s="28"/>
      <c r="AM11" s="28"/>
      <c r="AN11" s="28"/>
      <c r="AO11" s="28"/>
      <c r="AP11" s="28"/>
      <c r="AQ11" s="28"/>
      <c r="AR11" s="28"/>
      <c r="AS11" s="28"/>
      <c r="AT11" s="28"/>
      <c r="AU11" s="28"/>
      <c r="AV11" s="28"/>
      <c r="AW11" s="28"/>
    </row>
    <row r="12" spans="1:49" s="28" customFormat="1" ht="31.05" customHeight="1">
      <c r="A12" s="450"/>
      <c r="B12" s="35"/>
      <c r="C12" s="516" t="s">
        <v>320</v>
      </c>
      <c r="D12" s="350"/>
      <c r="E12" s="452" t="b">
        <v>0</v>
      </c>
      <c r="F12" s="453">
        <f>('MAIN SHEET'!$H$30)*I12/100</f>
        <v>0</v>
      </c>
      <c r="G12" s="453">
        <f>('MAIN SHEET'!$I$30)*I12/100</f>
        <v>0</v>
      </c>
      <c r="H12" s="35" t="s">
        <v>453</v>
      </c>
      <c r="I12" s="512">
        <v>100</v>
      </c>
      <c r="J12" s="467" t="s">
        <v>334</v>
      </c>
      <c r="K12" s="514">
        <f>AA12</f>
        <v>0</v>
      </c>
      <c r="L12" s="515" t="str">
        <f>IF($E12,K12,"")</f>
        <v/>
      </c>
      <c r="M12" s="256">
        <v>121.89</v>
      </c>
      <c r="N12" s="256" t="s">
        <v>138</v>
      </c>
      <c r="O12" s="256">
        <f>G12*0.0889*M12</f>
        <v>0</v>
      </c>
      <c r="P12" s="289" t="s">
        <v>321</v>
      </c>
      <c r="Q12" s="256">
        <v>89.8</v>
      </c>
      <c r="R12" s="256" t="s">
        <v>138</v>
      </c>
      <c r="S12" s="256">
        <f>G12*0.0889*Q12</f>
        <v>0</v>
      </c>
      <c r="T12" s="289" t="s">
        <v>322</v>
      </c>
      <c r="U12" s="246"/>
      <c r="V12" s="246"/>
      <c r="W12" s="246"/>
      <c r="X12" s="246"/>
      <c r="Y12" s="246">
        <f t="shared" si="0"/>
        <v>0</v>
      </c>
      <c r="Z12" s="246"/>
      <c r="AA12" s="256">
        <f t="shared" si="1"/>
        <v>0</v>
      </c>
      <c r="AB12" s="266"/>
    </row>
    <row r="13" spans="1:49" s="6" customFormat="1" ht="31.05" customHeight="1">
      <c r="A13" s="457"/>
      <c r="B13" s="44"/>
      <c r="C13" s="488"/>
      <c r="D13" s="44"/>
      <c r="E13" s="44"/>
      <c r="F13" s="44"/>
      <c r="G13" s="44"/>
      <c r="H13" s="44"/>
      <c r="I13" s="44"/>
      <c r="J13" s="462"/>
      <c r="K13" s="517"/>
      <c r="L13" s="428"/>
      <c r="M13" s="256"/>
      <c r="N13" s="256"/>
      <c r="O13" s="256"/>
      <c r="P13" s="295"/>
      <c r="Q13" s="256"/>
      <c r="R13" s="256"/>
      <c r="S13" s="256"/>
      <c r="T13" s="295"/>
      <c r="U13" s="256"/>
      <c r="V13" s="256"/>
      <c r="W13" s="256"/>
      <c r="X13" s="256"/>
      <c r="Y13" s="246" t="e">
        <f t="shared" si="0"/>
        <v>#DIV/0!</v>
      </c>
      <c r="Z13" s="256"/>
      <c r="AA13" s="256"/>
      <c r="AB13" s="266"/>
      <c r="AC13" s="28"/>
      <c r="AD13" s="28"/>
      <c r="AE13" s="28"/>
      <c r="AF13" s="28"/>
      <c r="AG13" s="28"/>
      <c r="AH13" s="28"/>
      <c r="AI13" s="28"/>
      <c r="AJ13" s="28"/>
      <c r="AK13" s="28"/>
      <c r="AL13" s="28"/>
      <c r="AM13" s="28"/>
      <c r="AN13" s="28"/>
      <c r="AO13" s="28"/>
      <c r="AP13" s="28"/>
      <c r="AQ13" s="28"/>
      <c r="AR13" s="28"/>
      <c r="AS13" s="28"/>
      <c r="AT13" s="28"/>
      <c r="AU13" s="28"/>
      <c r="AV13" s="28"/>
      <c r="AW13" s="28"/>
    </row>
    <row r="14" spans="1:49" s="6" customFormat="1" ht="31.05" customHeight="1">
      <c r="A14" s="446"/>
      <c r="B14" s="447" t="s">
        <v>85</v>
      </c>
      <c r="C14" s="40"/>
      <c r="D14" s="518" t="s">
        <v>71</v>
      </c>
      <c r="E14" s="518" t="s">
        <v>71</v>
      </c>
      <c r="F14" s="351"/>
      <c r="G14" s="154">
        <f>F14</f>
        <v>0</v>
      </c>
      <c r="H14" s="40"/>
      <c r="I14" s="40"/>
      <c r="J14" s="40"/>
      <c r="K14" s="40"/>
      <c r="L14" s="449"/>
      <c r="M14" s="256"/>
      <c r="N14" s="256"/>
      <c r="O14" s="256"/>
      <c r="P14" s="257"/>
      <c r="Q14" s="256"/>
      <c r="R14" s="256"/>
      <c r="S14" s="256"/>
      <c r="T14" s="256"/>
      <c r="U14" s="256"/>
      <c r="V14" s="256"/>
      <c r="W14" s="256"/>
      <c r="X14" s="256"/>
      <c r="Y14" s="246" t="e">
        <f>AVERAGE(O14,S14,W14)</f>
        <v>#DIV/0!</v>
      </c>
      <c r="Z14" s="256"/>
      <c r="AA14" s="291" t="e">
        <f t="shared" si="1"/>
        <v>#DIV/0!</v>
      </c>
      <c r="AB14" s="266"/>
      <c r="AC14" s="28"/>
      <c r="AD14" s="28"/>
      <c r="AE14" s="28"/>
      <c r="AF14" s="28"/>
      <c r="AG14" s="28"/>
      <c r="AH14" s="28"/>
      <c r="AI14" s="28"/>
      <c r="AJ14" s="28"/>
      <c r="AK14" s="28"/>
      <c r="AL14" s="28"/>
      <c r="AM14" s="28"/>
      <c r="AN14" s="28"/>
      <c r="AO14" s="28"/>
      <c r="AP14" s="28"/>
      <c r="AQ14" s="28"/>
      <c r="AR14" s="28"/>
      <c r="AS14" s="28"/>
      <c r="AT14" s="28"/>
      <c r="AU14" s="28"/>
      <c r="AV14" s="28"/>
      <c r="AW14" s="28"/>
    </row>
    <row r="15" spans="1:49" ht="31.05" customHeight="1">
      <c r="A15" s="437"/>
      <c r="B15" s="354"/>
      <c r="C15" s="480" t="s">
        <v>477</v>
      </c>
      <c r="D15" s="350"/>
      <c r="E15" s="481" t="b">
        <v>0</v>
      </c>
      <c r="F15" s="453">
        <f>('MAIN SHEET'!$H$30)*I15/100</f>
        <v>0</v>
      </c>
      <c r="G15" s="453">
        <f>('MAIN SHEET'!$I$30)*I15/100</f>
        <v>0</v>
      </c>
      <c r="H15" s="35" t="s">
        <v>453</v>
      </c>
      <c r="I15" s="512">
        <v>100</v>
      </c>
      <c r="J15" s="467" t="s">
        <v>334</v>
      </c>
      <c r="K15" s="514">
        <f t="shared" ref="K15:K23" si="2">AA15</f>
        <v>0</v>
      </c>
      <c r="L15" s="519" t="str">
        <f>IF($E15,K15,"")</f>
        <v/>
      </c>
      <c r="M15" s="262">
        <v>1.2</v>
      </c>
      <c r="N15" s="263" t="s">
        <v>142</v>
      </c>
      <c r="O15" s="262">
        <f>(G14/5.68*M15)*G15</f>
        <v>0</v>
      </c>
      <c r="P15" s="258" t="s">
        <v>153</v>
      </c>
      <c r="Q15" s="262">
        <v>0.46400000000000002</v>
      </c>
      <c r="R15" s="262" t="s">
        <v>142</v>
      </c>
      <c r="S15" s="262">
        <f>(G14/5.68*Q15)*G15</f>
        <v>0</v>
      </c>
      <c r="T15" s="264" t="s">
        <v>154</v>
      </c>
      <c r="Y15" s="246">
        <f t="shared" si="0"/>
        <v>0</v>
      </c>
      <c r="AA15" s="291">
        <f t="shared" si="1"/>
        <v>0</v>
      </c>
    </row>
    <row r="16" spans="1:49" s="6" customFormat="1" ht="31.05" customHeight="1">
      <c r="A16" s="457"/>
      <c r="B16" s="44"/>
      <c r="C16" s="472" t="s">
        <v>51</v>
      </c>
      <c r="D16" s="349"/>
      <c r="E16" s="473" t="b">
        <v>0</v>
      </c>
      <c r="F16" s="460">
        <f>('MAIN SHEET'!$H$30)*I16/100</f>
        <v>0</v>
      </c>
      <c r="G16" s="461">
        <f>('MAIN SHEET'!$I$30)*I16/100</f>
        <v>0</v>
      </c>
      <c r="H16" s="44" t="s">
        <v>453</v>
      </c>
      <c r="I16" s="512">
        <v>100</v>
      </c>
      <c r="J16" s="462" t="s">
        <v>334</v>
      </c>
      <c r="K16" s="463">
        <f t="shared" si="2"/>
        <v>0</v>
      </c>
      <c r="L16" s="464" t="str">
        <f t="shared" ref="L16:L23" si="3">IF($E16,K16,"")</f>
        <v/>
      </c>
      <c r="M16" s="256">
        <v>1.335</v>
      </c>
      <c r="N16" s="257" t="s">
        <v>142</v>
      </c>
      <c r="O16" s="256">
        <f>(G14/5.68*M16)*G16</f>
        <v>0</v>
      </c>
      <c r="P16" s="258" t="s">
        <v>155</v>
      </c>
      <c r="Q16" s="256"/>
      <c r="R16" s="256"/>
      <c r="S16" s="256"/>
      <c r="T16" s="256"/>
      <c r="U16" s="256"/>
      <c r="V16" s="256"/>
      <c r="W16" s="256"/>
      <c r="X16" s="256"/>
      <c r="Y16" s="256">
        <f>O16+S16+W16</f>
        <v>0</v>
      </c>
      <c r="Z16" s="256"/>
      <c r="AA16" s="291">
        <f t="shared" si="1"/>
        <v>0</v>
      </c>
      <c r="AB16" s="266"/>
      <c r="AC16" s="28"/>
      <c r="AD16" s="28"/>
      <c r="AE16" s="28"/>
      <c r="AF16" s="28"/>
      <c r="AG16" s="28"/>
      <c r="AH16" s="28"/>
      <c r="AI16" s="28"/>
      <c r="AJ16" s="28"/>
      <c r="AK16" s="28"/>
      <c r="AL16" s="28"/>
      <c r="AM16" s="28"/>
      <c r="AN16" s="28"/>
      <c r="AO16" s="28"/>
      <c r="AP16" s="28"/>
      <c r="AQ16" s="28"/>
      <c r="AR16" s="28"/>
      <c r="AS16" s="28"/>
      <c r="AT16" s="28"/>
      <c r="AU16" s="28"/>
      <c r="AV16" s="28"/>
      <c r="AW16" s="28"/>
    </row>
    <row r="17" spans="1:49" ht="31.05" customHeight="1">
      <c r="A17" s="437"/>
      <c r="B17" s="354"/>
      <c r="C17" s="480" t="s">
        <v>86</v>
      </c>
      <c r="D17" s="350"/>
      <c r="E17" s="481" t="b">
        <v>0</v>
      </c>
      <c r="F17" s="453">
        <f>('MAIN SHEET'!$H$30)*I17/100</f>
        <v>0</v>
      </c>
      <c r="G17" s="453">
        <f>('MAIN SHEET'!$I$30)*I17/100</f>
        <v>0</v>
      </c>
      <c r="H17" s="35" t="s">
        <v>453</v>
      </c>
      <c r="I17" s="512">
        <v>100</v>
      </c>
      <c r="J17" s="467" t="s">
        <v>334</v>
      </c>
      <c r="K17" s="514">
        <f t="shared" si="2"/>
        <v>0</v>
      </c>
      <c r="L17" s="519" t="str">
        <f t="shared" si="3"/>
        <v/>
      </c>
      <c r="M17" s="262">
        <v>0.48699999999999999</v>
      </c>
      <c r="N17" s="263" t="s">
        <v>142</v>
      </c>
      <c r="O17" s="262">
        <f>(G14/5.68*M17)*G17</f>
        <v>0</v>
      </c>
      <c r="P17" s="265" t="s">
        <v>156</v>
      </c>
      <c r="T17" s="263"/>
      <c r="X17" s="263"/>
      <c r="Y17" s="256">
        <f>O17+S17+W17</f>
        <v>0</v>
      </c>
      <c r="Z17" s="256">
        <f>(G14*0.00687*G17*60)*0.86*0.5*3.67</f>
        <v>0</v>
      </c>
      <c r="AA17" s="291">
        <f t="shared" si="1"/>
        <v>0</v>
      </c>
    </row>
    <row r="18" spans="1:49" s="6" customFormat="1" ht="31.05" customHeight="1">
      <c r="A18" s="457"/>
      <c r="B18" s="44"/>
      <c r="C18" s="472" t="s">
        <v>265</v>
      </c>
      <c r="D18" s="349"/>
      <c r="E18" s="473" t="b">
        <v>0</v>
      </c>
      <c r="F18" s="460">
        <f>('MAIN SHEET'!$H$30)*I18/100</f>
        <v>0</v>
      </c>
      <c r="G18" s="461">
        <f>('MAIN SHEET'!$I$30)*I18/100</f>
        <v>0</v>
      </c>
      <c r="H18" s="44" t="s">
        <v>453</v>
      </c>
      <c r="I18" s="512">
        <v>100</v>
      </c>
      <c r="J18" s="462" t="s">
        <v>334</v>
      </c>
      <c r="K18" s="463">
        <f t="shared" si="2"/>
        <v>0</v>
      </c>
      <c r="L18" s="464" t="str">
        <f t="shared" si="3"/>
        <v/>
      </c>
      <c r="M18" s="256">
        <v>-0.126</v>
      </c>
      <c r="N18" s="292" t="s">
        <v>332</v>
      </c>
      <c r="O18" s="256">
        <f>G18*M18*G14</f>
        <v>0</v>
      </c>
      <c r="P18" s="267" t="s">
        <v>161</v>
      </c>
      <c r="Q18" s="256"/>
      <c r="R18" s="256"/>
      <c r="S18" s="256"/>
      <c r="T18" s="256"/>
      <c r="U18" s="256"/>
      <c r="V18" s="256"/>
      <c r="W18" s="256"/>
      <c r="X18" s="256"/>
      <c r="Y18" s="256">
        <f>O18+S18+W18</f>
        <v>0</v>
      </c>
      <c r="Z18" s="256"/>
      <c r="AA18" s="291">
        <f t="shared" si="1"/>
        <v>0</v>
      </c>
      <c r="AB18" s="266"/>
      <c r="AC18" s="28"/>
      <c r="AD18" s="28"/>
      <c r="AE18" s="28"/>
      <c r="AF18" s="28"/>
      <c r="AG18" s="28"/>
      <c r="AH18" s="28"/>
      <c r="AI18" s="28"/>
      <c r="AJ18" s="28"/>
      <c r="AK18" s="28"/>
      <c r="AL18" s="28"/>
      <c r="AM18" s="28"/>
      <c r="AN18" s="28"/>
      <c r="AO18" s="28"/>
      <c r="AP18" s="28"/>
      <c r="AQ18" s="28"/>
      <c r="AR18" s="28"/>
      <c r="AS18" s="28"/>
      <c r="AT18" s="28"/>
      <c r="AU18" s="28"/>
      <c r="AV18" s="28"/>
      <c r="AW18" s="28"/>
    </row>
    <row r="19" spans="1:49" s="28" customFormat="1" ht="31.05" customHeight="1">
      <c r="A19" s="450"/>
      <c r="B19" s="35"/>
      <c r="C19" s="474" t="s">
        <v>158</v>
      </c>
      <c r="D19" s="350"/>
      <c r="E19" s="452" t="b">
        <v>0</v>
      </c>
      <c r="F19" s="453">
        <f>('MAIN SHEET'!$H$30)*I19/100</f>
        <v>0</v>
      </c>
      <c r="G19" s="453">
        <f>('MAIN SHEET'!$I$30)*I19/100</f>
        <v>0</v>
      </c>
      <c r="H19" s="35" t="s">
        <v>453</v>
      </c>
      <c r="I19" s="512">
        <v>100</v>
      </c>
      <c r="J19" s="467" t="s">
        <v>334</v>
      </c>
      <c r="K19" s="514">
        <f t="shared" si="2"/>
        <v>0</v>
      </c>
      <c r="L19" s="519" t="str">
        <f t="shared" si="3"/>
        <v/>
      </c>
      <c r="M19" s="246">
        <v>4.032</v>
      </c>
      <c r="N19" s="245" t="s">
        <v>142</v>
      </c>
      <c r="O19" s="246">
        <f>(G14/5.68*M19)*G19</f>
        <v>0</v>
      </c>
      <c r="P19" s="255" t="s">
        <v>160</v>
      </c>
      <c r="Q19" s="246"/>
      <c r="R19" s="246"/>
      <c r="S19" s="246"/>
      <c r="T19" s="246"/>
      <c r="U19" s="246"/>
      <c r="V19" s="246"/>
      <c r="W19" s="246"/>
      <c r="X19" s="246"/>
      <c r="Y19" s="246">
        <f>O19</f>
        <v>0</v>
      </c>
      <c r="Z19" s="246"/>
      <c r="AA19" s="248">
        <f t="shared" si="1"/>
        <v>0</v>
      </c>
      <c r="AB19" s="266"/>
    </row>
    <row r="20" spans="1:49" s="6" customFormat="1" ht="31.05" customHeight="1">
      <c r="A20" s="400"/>
      <c r="B20" s="44"/>
      <c r="C20" s="472" t="s">
        <v>157</v>
      </c>
      <c r="D20" s="349"/>
      <c r="E20" s="473" t="b">
        <v>0</v>
      </c>
      <c r="F20" s="460">
        <f>('MAIN SHEET'!$H$30)*I20/100</f>
        <v>0</v>
      </c>
      <c r="G20" s="461">
        <f>('MAIN SHEET'!$I$30)*I20/100</f>
        <v>0</v>
      </c>
      <c r="H20" s="44" t="s">
        <v>453</v>
      </c>
      <c r="I20" s="512">
        <v>100</v>
      </c>
      <c r="J20" s="462" t="s">
        <v>334</v>
      </c>
      <c r="K20" s="463">
        <f t="shared" si="2"/>
        <v>0</v>
      </c>
      <c r="L20" s="464" t="str">
        <f t="shared" si="3"/>
        <v/>
      </c>
      <c r="M20" s="256">
        <v>6.6</v>
      </c>
      <c r="N20" s="256" t="s">
        <v>142</v>
      </c>
      <c r="O20" s="293">
        <f>(G14/5.68)*M20*G20</f>
        <v>0</v>
      </c>
      <c r="P20" s="290" t="s">
        <v>159</v>
      </c>
      <c r="Q20" s="256"/>
      <c r="R20" s="256"/>
      <c r="S20" s="256"/>
      <c r="T20" s="256"/>
      <c r="U20" s="256"/>
      <c r="V20" s="256"/>
      <c r="W20" s="256"/>
      <c r="X20" s="256"/>
      <c r="Y20" s="256">
        <f>O20+S20+W20</f>
        <v>0</v>
      </c>
      <c r="Z20" s="256"/>
      <c r="AA20" s="291">
        <f t="shared" si="1"/>
        <v>0</v>
      </c>
      <c r="AB20" s="266"/>
      <c r="AC20" s="28"/>
      <c r="AD20" s="28"/>
      <c r="AE20" s="28"/>
      <c r="AF20" s="28"/>
      <c r="AG20" s="28"/>
      <c r="AH20" s="28"/>
      <c r="AI20" s="28"/>
      <c r="AJ20" s="28"/>
      <c r="AK20" s="28"/>
      <c r="AL20" s="28"/>
      <c r="AM20" s="28"/>
      <c r="AN20" s="28"/>
      <c r="AO20" s="28"/>
      <c r="AP20" s="28"/>
      <c r="AQ20" s="28"/>
      <c r="AR20" s="28"/>
      <c r="AS20" s="28"/>
      <c r="AT20" s="28"/>
      <c r="AU20" s="28"/>
      <c r="AV20" s="28"/>
      <c r="AW20" s="28"/>
    </row>
    <row r="21" spans="1:49" s="6" customFormat="1" ht="31.05" customHeight="1">
      <c r="A21" s="403"/>
      <c r="B21" s="35"/>
      <c r="C21" s="474" t="s">
        <v>398</v>
      </c>
      <c r="D21" s="350"/>
      <c r="E21" s="452" t="b">
        <v>0</v>
      </c>
      <c r="F21" s="453">
        <f>('MAIN SHEET'!$H$30)*I21/100</f>
        <v>0</v>
      </c>
      <c r="G21" s="453">
        <f>('MAIN SHEET'!$I$30)*I21/100</f>
        <v>0</v>
      </c>
      <c r="H21" s="35" t="s">
        <v>453</v>
      </c>
      <c r="I21" s="512">
        <v>100</v>
      </c>
      <c r="J21" s="455" t="s">
        <v>334</v>
      </c>
      <c r="K21" s="456">
        <f>AA21</f>
        <v>0</v>
      </c>
      <c r="L21" s="422" t="str">
        <f>IF($E21,K21,"")</f>
        <v/>
      </c>
      <c r="M21" s="256">
        <v>1.609</v>
      </c>
      <c r="N21" s="256" t="s">
        <v>435</v>
      </c>
      <c r="O21" s="293">
        <f>(G14/5.68)*M21*G21</f>
        <v>0</v>
      </c>
      <c r="P21" s="290" t="s">
        <v>159</v>
      </c>
      <c r="Q21" s="256"/>
      <c r="R21" s="256"/>
      <c r="S21" s="268"/>
      <c r="T21" s="256"/>
      <c r="U21" s="256"/>
      <c r="V21" s="256"/>
      <c r="W21" s="256"/>
      <c r="X21" s="256"/>
      <c r="Y21" s="293">
        <f>O21+S21+W21</f>
        <v>0</v>
      </c>
      <c r="Z21" s="256"/>
      <c r="AA21" s="291">
        <f t="shared" si="1"/>
        <v>0</v>
      </c>
      <c r="AB21" s="266"/>
      <c r="AC21" s="28"/>
      <c r="AD21" s="28"/>
      <c r="AE21" s="28"/>
      <c r="AF21" s="28"/>
      <c r="AG21" s="28"/>
      <c r="AH21" s="28"/>
      <c r="AI21" s="28"/>
      <c r="AJ21" s="28"/>
      <c r="AK21" s="28"/>
      <c r="AL21" s="28"/>
      <c r="AM21" s="28"/>
      <c r="AN21" s="28"/>
      <c r="AO21" s="28"/>
      <c r="AP21" s="28"/>
      <c r="AQ21" s="28"/>
      <c r="AR21" s="28"/>
      <c r="AS21" s="28"/>
      <c r="AT21" s="28"/>
      <c r="AU21" s="28"/>
      <c r="AV21" s="28"/>
      <c r="AW21" s="28"/>
    </row>
    <row r="22" spans="1:49" s="28" customFormat="1" ht="31.05" customHeight="1">
      <c r="A22" s="457"/>
      <c r="B22" s="44"/>
      <c r="C22" s="472" t="s">
        <v>278</v>
      </c>
      <c r="D22" s="349"/>
      <c r="E22" s="473" t="b">
        <v>0</v>
      </c>
      <c r="F22" s="460">
        <f>('MAIN SHEET'!$H$30)*I22/100</f>
        <v>0</v>
      </c>
      <c r="G22" s="461">
        <f>('MAIN SHEET'!$I$30)*I22/100</f>
        <v>0</v>
      </c>
      <c r="H22" s="44" t="s">
        <v>453</v>
      </c>
      <c r="I22" s="512">
        <v>100</v>
      </c>
      <c r="J22" s="468" t="s">
        <v>334</v>
      </c>
      <c r="K22" s="463">
        <f t="shared" si="2"/>
        <v>0</v>
      </c>
      <c r="L22" s="464" t="str">
        <f t="shared" si="3"/>
        <v/>
      </c>
      <c r="M22" s="269">
        <v>1.784</v>
      </c>
      <c r="N22" s="270" t="s">
        <v>280</v>
      </c>
      <c r="O22" s="271">
        <f>G22*M22*G14</f>
        <v>0</v>
      </c>
      <c r="P22" s="294" t="s">
        <v>279</v>
      </c>
      <c r="Q22" s="269">
        <v>1.7949999999999999</v>
      </c>
      <c r="R22" s="270" t="s">
        <v>281</v>
      </c>
      <c r="S22" s="271">
        <f>G22*Q22*G14</f>
        <v>0</v>
      </c>
      <c r="T22" s="294" t="s">
        <v>282</v>
      </c>
      <c r="U22" s="272">
        <v>2.2400000000000002</v>
      </c>
      <c r="V22" s="272" t="s">
        <v>284</v>
      </c>
      <c r="W22" s="272">
        <f>G22*U22*G14</f>
        <v>0</v>
      </c>
      <c r="X22" s="294" t="s">
        <v>283</v>
      </c>
      <c r="Y22" s="272">
        <f>(O22+S22+W22)/3</f>
        <v>0</v>
      </c>
      <c r="Z22" s="272">
        <f>(G22*0.011545*275*G14*0.4*0.45*3.67) + (G22*0.011545*275*G14*0.6*0.44*0.5)</f>
        <v>0</v>
      </c>
      <c r="AA22" s="272">
        <f t="shared" si="1"/>
        <v>0</v>
      </c>
      <c r="AB22" s="266"/>
    </row>
    <row r="23" spans="1:49" s="6" customFormat="1" ht="31.05" customHeight="1">
      <c r="A23" s="450"/>
      <c r="B23" s="35"/>
      <c r="C23" s="474" t="s">
        <v>302</v>
      </c>
      <c r="D23" s="350"/>
      <c r="E23" s="452" t="b">
        <v>0</v>
      </c>
      <c r="F23" s="453">
        <f>('MAIN SHEET'!$H$30)*I23/100</f>
        <v>0</v>
      </c>
      <c r="G23" s="453">
        <f>('MAIN SHEET'!$I$30)*I23/100</f>
        <v>0</v>
      </c>
      <c r="H23" s="35" t="s">
        <v>453</v>
      </c>
      <c r="I23" s="512">
        <v>100</v>
      </c>
      <c r="J23" s="455" t="s">
        <v>334</v>
      </c>
      <c r="K23" s="456">
        <f t="shared" si="2"/>
        <v>0</v>
      </c>
      <c r="L23" s="422" t="str">
        <f t="shared" si="3"/>
        <v/>
      </c>
      <c r="M23" s="256">
        <v>72.64</v>
      </c>
      <c r="N23" s="256" t="s">
        <v>138</v>
      </c>
      <c r="O23" s="256">
        <f>G23*0.18*0.1778*M23</f>
        <v>0</v>
      </c>
      <c r="P23" s="257" t="s">
        <v>184</v>
      </c>
      <c r="Q23" s="256">
        <v>7.7919999999999998</v>
      </c>
      <c r="R23" s="256" t="s">
        <v>138</v>
      </c>
      <c r="S23" s="256">
        <f>G23*0.3556*Q23</f>
        <v>0</v>
      </c>
      <c r="T23" s="295" t="s">
        <v>303</v>
      </c>
      <c r="U23" s="256"/>
      <c r="V23" s="256"/>
      <c r="W23" s="256"/>
      <c r="X23" s="256"/>
      <c r="Y23" s="256">
        <f>AVERAGE(O23,S23,W23)</f>
        <v>0</v>
      </c>
      <c r="Z23" s="256">
        <f>G23*0.3556*120*0.4675*3.67</f>
        <v>0</v>
      </c>
      <c r="AA23" s="256">
        <f>Y23-Z23</f>
        <v>0</v>
      </c>
      <c r="AB23" s="266"/>
      <c r="AC23" s="28"/>
      <c r="AD23" s="28"/>
      <c r="AE23" s="28"/>
      <c r="AF23" s="28"/>
      <c r="AG23" s="28"/>
      <c r="AH23" s="28"/>
      <c r="AI23" s="28"/>
      <c r="AJ23" s="28"/>
      <c r="AK23" s="28"/>
      <c r="AL23" s="28"/>
      <c r="AM23" s="28"/>
      <c r="AN23" s="28"/>
      <c r="AO23" s="28"/>
      <c r="AP23" s="28"/>
      <c r="AQ23" s="28"/>
      <c r="AR23" s="28"/>
      <c r="AS23" s="28"/>
      <c r="AT23" s="28"/>
      <c r="AU23" s="28"/>
      <c r="AV23" s="28"/>
      <c r="AW23" s="28"/>
    </row>
    <row r="24" spans="1:49" s="6" customFormat="1" ht="31.05" customHeight="1">
      <c r="A24" s="457"/>
      <c r="B24" s="44"/>
      <c r="C24" s="472"/>
      <c r="D24" s="44"/>
      <c r="E24" s="496"/>
      <c r="F24" s="496"/>
      <c r="G24" s="461"/>
      <c r="H24" s="44"/>
      <c r="I24" s="44"/>
      <c r="J24" s="468"/>
      <c r="K24" s="463"/>
      <c r="L24" s="464"/>
      <c r="M24" s="256"/>
      <c r="N24" s="256"/>
      <c r="O24" s="256"/>
      <c r="P24" s="257"/>
      <c r="Q24" s="256"/>
      <c r="R24" s="256"/>
      <c r="S24" s="256"/>
      <c r="T24" s="295"/>
      <c r="U24" s="256"/>
      <c r="V24" s="256"/>
      <c r="W24" s="256"/>
      <c r="X24" s="256"/>
      <c r="Y24" s="256"/>
      <c r="Z24" s="256"/>
      <c r="AA24" s="256"/>
      <c r="AB24" s="266"/>
      <c r="AC24" s="28"/>
      <c r="AD24" s="28"/>
      <c r="AE24" s="28"/>
      <c r="AF24" s="28"/>
      <c r="AG24" s="28"/>
      <c r="AH24" s="28"/>
      <c r="AI24" s="28"/>
      <c r="AJ24" s="28"/>
      <c r="AK24" s="28"/>
      <c r="AL24" s="28"/>
      <c r="AM24" s="28"/>
      <c r="AN24" s="28"/>
      <c r="AO24" s="28"/>
      <c r="AP24" s="28"/>
      <c r="AQ24" s="28"/>
      <c r="AR24" s="28"/>
      <c r="AS24" s="28"/>
      <c r="AT24" s="28"/>
      <c r="AU24" s="28"/>
      <c r="AV24" s="28"/>
      <c r="AW24" s="28"/>
    </row>
    <row r="25" spans="1:49" s="6" customFormat="1" ht="31.05" customHeight="1">
      <c r="A25" s="446"/>
      <c r="B25" s="447" t="s">
        <v>50</v>
      </c>
      <c r="C25" s="40"/>
      <c r="D25" s="518" t="s">
        <v>71</v>
      </c>
      <c r="E25" s="518" t="s">
        <v>71</v>
      </c>
      <c r="F25" s="351"/>
      <c r="G25" s="154">
        <f>F25</f>
        <v>0</v>
      </c>
      <c r="H25" s="40"/>
      <c r="I25" s="40"/>
      <c r="J25" s="40"/>
      <c r="K25" s="40"/>
      <c r="L25" s="449"/>
      <c r="M25" s="256"/>
      <c r="N25" s="256"/>
      <c r="O25" s="256"/>
      <c r="P25" s="257"/>
      <c r="Q25" s="256"/>
      <c r="R25" s="256"/>
      <c r="S25" s="256"/>
      <c r="T25" s="256"/>
      <c r="U25" s="256"/>
      <c r="V25" s="256"/>
      <c r="W25" s="256"/>
      <c r="X25" s="256"/>
      <c r="Y25" s="256">
        <f>O25+S25+W25</f>
        <v>0</v>
      </c>
      <c r="Z25" s="256"/>
      <c r="AA25" s="291">
        <f t="shared" si="1"/>
        <v>0</v>
      </c>
      <c r="AB25" s="266"/>
      <c r="AC25" s="28"/>
      <c r="AD25" s="28"/>
      <c r="AE25" s="28"/>
      <c r="AF25" s="28"/>
      <c r="AG25" s="28"/>
      <c r="AH25" s="28"/>
      <c r="AI25" s="28"/>
      <c r="AJ25" s="28"/>
      <c r="AK25" s="28"/>
      <c r="AL25" s="28"/>
      <c r="AM25" s="28"/>
      <c r="AN25" s="28"/>
      <c r="AO25" s="28"/>
      <c r="AP25" s="28"/>
      <c r="AQ25" s="28"/>
      <c r="AR25" s="28"/>
      <c r="AS25" s="28"/>
      <c r="AT25" s="28"/>
      <c r="AU25" s="28"/>
      <c r="AV25" s="28"/>
      <c r="AW25" s="28"/>
    </row>
    <row r="26" spans="1:49" ht="31.05" customHeight="1">
      <c r="A26" s="437"/>
      <c r="B26" s="354"/>
      <c r="C26" s="480" t="s">
        <v>51</v>
      </c>
      <c r="D26" s="350"/>
      <c r="E26" s="481" t="b">
        <v>0</v>
      </c>
      <c r="F26" s="453">
        <f>('MAIN SHEET'!$H$30)*I26/100</f>
        <v>0</v>
      </c>
      <c r="G26" s="453">
        <f>('MAIN SHEET'!$I$30)*I26/100</f>
        <v>0</v>
      </c>
      <c r="H26" s="35" t="s">
        <v>453</v>
      </c>
      <c r="I26" s="512">
        <v>100</v>
      </c>
      <c r="J26" s="467" t="s">
        <v>334</v>
      </c>
      <c r="K26" s="514">
        <f t="shared" ref="K26:K31" si="4">AA26</f>
        <v>0</v>
      </c>
      <c r="L26" s="422" t="str">
        <f t="shared" ref="L26:L31" si="5">IF($E26,K26,"")</f>
        <v/>
      </c>
      <c r="M26" s="262">
        <v>2.512</v>
      </c>
      <c r="N26" s="263" t="s">
        <v>142</v>
      </c>
      <c r="O26" s="262">
        <f>(G25/5.68*M26)*G26</f>
        <v>0</v>
      </c>
      <c r="P26" s="265" t="s">
        <v>143</v>
      </c>
      <c r="Y26" s="256">
        <f>O26+S26+W26</f>
        <v>0</v>
      </c>
      <c r="AA26" s="291">
        <f t="shared" si="1"/>
        <v>0</v>
      </c>
    </row>
    <row r="27" spans="1:49" s="6" customFormat="1" ht="31.05" customHeight="1">
      <c r="A27" s="457"/>
      <c r="B27" s="44"/>
      <c r="C27" s="472" t="s">
        <v>52</v>
      </c>
      <c r="D27" s="349"/>
      <c r="E27" s="473" t="b">
        <v>0</v>
      </c>
      <c r="F27" s="460">
        <f>('MAIN SHEET'!$H$30)*I27/100</f>
        <v>0</v>
      </c>
      <c r="G27" s="461">
        <f>('MAIN SHEET'!$I$30)*I27/100</f>
        <v>0</v>
      </c>
      <c r="H27" s="44" t="s">
        <v>453</v>
      </c>
      <c r="I27" s="512">
        <v>100</v>
      </c>
      <c r="J27" s="462" t="s">
        <v>334</v>
      </c>
      <c r="K27" s="463">
        <f t="shared" si="4"/>
        <v>0</v>
      </c>
      <c r="L27" s="464" t="str">
        <f t="shared" si="5"/>
        <v/>
      </c>
      <c r="M27" s="256">
        <v>21.9</v>
      </c>
      <c r="N27" s="257" t="s">
        <v>142</v>
      </c>
      <c r="O27" s="256">
        <f>(G25/5.68*M27)*G27</f>
        <v>0</v>
      </c>
      <c r="P27" s="267" t="s">
        <v>144</v>
      </c>
      <c r="Q27" s="256">
        <v>34.43</v>
      </c>
      <c r="R27" s="256" t="s">
        <v>142</v>
      </c>
      <c r="S27" s="256"/>
      <c r="T27" s="257" t="s">
        <v>145</v>
      </c>
      <c r="U27" s="256"/>
      <c r="V27" s="256"/>
      <c r="W27" s="256"/>
      <c r="X27" s="256"/>
      <c r="Y27" s="256">
        <f>(O27+S27)/2</f>
        <v>0</v>
      </c>
      <c r="Z27" s="256"/>
      <c r="AA27" s="291">
        <f t="shared" si="1"/>
        <v>0</v>
      </c>
      <c r="AB27" s="266"/>
      <c r="AC27" s="28"/>
      <c r="AD27" s="28"/>
      <c r="AE27" s="28"/>
      <c r="AF27" s="28"/>
      <c r="AG27" s="28"/>
      <c r="AH27" s="28"/>
      <c r="AI27" s="28"/>
      <c r="AJ27" s="28"/>
      <c r="AK27" s="28"/>
      <c r="AL27" s="28"/>
      <c r="AM27" s="28"/>
      <c r="AN27" s="28"/>
      <c r="AO27" s="28"/>
      <c r="AP27" s="28"/>
      <c r="AQ27" s="28"/>
      <c r="AR27" s="28"/>
      <c r="AS27" s="28"/>
      <c r="AT27" s="28"/>
      <c r="AU27" s="28"/>
      <c r="AV27" s="28"/>
      <c r="AW27" s="28"/>
    </row>
    <row r="28" spans="1:49" ht="31.05" customHeight="1">
      <c r="A28" s="437"/>
      <c r="B28" s="354"/>
      <c r="C28" s="480" t="s">
        <v>53</v>
      </c>
      <c r="D28" s="482"/>
      <c r="E28" s="481" t="b">
        <v>0</v>
      </c>
      <c r="F28" s="453">
        <f>('MAIN SHEET'!$H$30)*I28/100</f>
        <v>0</v>
      </c>
      <c r="G28" s="453">
        <f>('MAIN SHEET'!$I$30)*I28/100</f>
        <v>0</v>
      </c>
      <c r="H28" s="35" t="s">
        <v>453</v>
      </c>
      <c r="I28" s="512">
        <v>100</v>
      </c>
      <c r="J28" s="467" t="s">
        <v>334</v>
      </c>
      <c r="K28" s="514">
        <f t="shared" si="4"/>
        <v>0</v>
      </c>
      <c r="L28" s="422" t="str">
        <f t="shared" si="5"/>
        <v/>
      </c>
      <c r="M28" s="262">
        <v>2.63</v>
      </c>
      <c r="N28" s="263" t="s">
        <v>142</v>
      </c>
      <c r="O28" s="262">
        <f>(G25/5.68*M28)*G28</f>
        <v>0</v>
      </c>
      <c r="P28" s="258" t="s">
        <v>146</v>
      </c>
      <c r="Y28" s="256">
        <f>O28+S28+W28</f>
        <v>0</v>
      </c>
      <c r="AA28" s="291">
        <f t="shared" si="1"/>
        <v>0</v>
      </c>
    </row>
    <row r="29" spans="1:49" s="6" customFormat="1" ht="31.05" customHeight="1">
      <c r="A29" s="457"/>
      <c r="B29" s="44"/>
      <c r="C29" s="472" t="s">
        <v>186</v>
      </c>
      <c r="D29" s="349"/>
      <c r="E29" s="473" t="b">
        <v>0</v>
      </c>
      <c r="F29" s="460">
        <f>('MAIN SHEET'!$H$30)*I29/100</f>
        <v>0</v>
      </c>
      <c r="G29" s="461">
        <f>('MAIN SHEET'!$I$30)*I29/100</f>
        <v>0</v>
      </c>
      <c r="H29" s="44" t="s">
        <v>453</v>
      </c>
      <c r="I29" s="512">
        <v>100</v>
      </c>
      <c r="J29" s="462" t="s">
        <v>334</v>
      </c>
      <c r="K29" s="463">
        <f t="shared" si="4"/>
        <v>0</v>
      </c>
      <c r="L29" s="464" t="str">
        <f t="shared" si="5"/>
        <v/>
      </c>
      <c r="M29" s="256">
        <v>295.05</v>
      </c>
      <c r="N29" s="256" t="s">
        <v>138</v>
      </c>
      <c r="O29" s="256">
        <f>(G25*0.0095)*G29*M29</f>
        <v>0</v>
      </c>
      <c r="P29" s="264" t="s">
        <v>185</v>
      </c>
      <c r="Q29" s="256"/>
      <c r="R29" s="256"/>
      <c r="S29" s="256"/>
      <c r="T29" s="256"/>
      <c r="U29" s="256"/>
      <c r="V29" s="256"/>
      <c r="W29" s="256"/>
      <c r="X29" s="256"/>
      <c r="Y29" s="256">
        <f>O29+S29+W29</f>
        <v>0</v>
      </c>
      <c r="Z29" s="256">
        <f>(G25*0.0095*G29*254)*0.92*0.5*3.67</f>
        <v>0</v>
      </c>
      <c r="AA29" s="291">
        <f t="shared" si="1"/>
        <v>0</v>
      </c>
      <c r="AB29" s="266"/>
      <c r="AC29" s="28"/>
      <c r="AD29" s="28"/>
      <c r="AE29" s="28"/>
      <c r="AF29" s="28"/>
      <c r="AG29" s="28"/>
      <c r="AH29" s="28"/>
      <c r="AI29" s="28"/>
      <c r="AJ29" s="28"/>
      <c r="AK29" s="28"/>
      <c r="AL29" s="28"/>
      <c r="AM29" s="28"/>
      <c r="AN29" s="28"/>
      <c r="AO29" s="28"/>
      <c r="AP29" s="28"/>
      <c r="AQ29" s="28"/>
      <c r="AR29" s="28"/>
      <c r="AS29" s="28"/>
      <c r="AT29" s="28"/>
      <c r="AU29" s="28"/>
      <c r="AV29" s="28"/>
      <c r="AW29" s="28"/>
    </row>
    <row r="30" spans="1:49" s="28" customFormat="1" ht="31.05" customHeight="1">
      <c r="A30" s="450"/>
      <c r="B30" s="35"/>
      <c r="C30" s="474" t="s">
        <v>187</v>
      </c>
      <c r="D30" s="350"/>
      <c r="E30" s="452" t="b">
        <v>0</v>
      </c>
      <c r="F30" s="453">
        <f>('MAIN SHEET'!$H$30)*I30/100</f>
        <v>0</v>
      </c>
      <c r="G30" s="453">
        <f>('MAIN SHEET'!$I$30)*I30/100</f>
        <v>0</v>
      </c>
      <c r="H30" s="35" t="s">
        <v>453</v>
      </c>
      <c r="I30" s="512">
        <v>100</v>
      </c>
      <c r="J30" s="467" t="s">
        <v>334</v>
      </c>
      <c r="K30" s="514">
        <f t="shared" si="4"/>
        <v>0</v>
      </c>
      <c r="L30" s="422" t="str">
        <f t="shared" si="5"/>
        <v/>
      </c>
      <c r="M30" s="246">
        <v>-164</v>
      </c>
      <c r="N30" s="246" t="s">
        <v>138</v>
      </c>
      <c r="O30" s="246">
        <f>(G25*0.00687*G30)*M30</f>
        <v>0</v>
      </c>
      <c r="P30" s="245" t="s">
        <v>188</v>
      </c>
      <c r="Q30" s="246">
        <v>-173.1</v>
      </c>
      <c r="R30" s="246" t="s">
        <v>138</v>
      </c>
      <c r="S30" s="246">
        <f>(G25*0.00687*G30)*Q30</f>
        <v>0</v>
      </c>
      <c r="T30" s="246" t="s">
        <v>189</v>
      </c>
      <c r="U30" s="246">
        <v>-255.9</v>
      </c>
      <c r="V30" s="246" t="s">
        <v>138</v>
      </c>
      <c r="W30" s="246">
        <f>(G25*0.00687*G30)*U30</f>
        <v>0</v>
      </c>
      <c r="X30" s="246" t="s">
        <v>190</v>
      </c>
      <c r="Y30" s="256">
        <f>AVERAGE(O30,S30,W30)</f>
        <v>0</v>
      </c>
      <c r="Z30" s="246"/>
      <c r="AA30" s="291">
        <f t="shared" si="1"/>
        <v>0</v>
      </c>
      <c r="AB30" s="266"/>
    </row>
    <row r="31" spans="1:49" s="6" customFormat="1" ht="31.05" customHeight="1">
      <c r="A31" s="457"/>
      <c r="B31" s="44"/>
      <c r="C31" s="472" t="s">
        <v>316</v>
      </c>
      <c r="D31" s="349"/>
      <c r="E31" s="473" t="b">
        <v>0</v>
      </c>
      <c r="F31" s="460">
        <f>('MAIN SHEET'!$H$30)*I31/100</f>
        <v>0</v>
      </c>
      <c r="G31" s="461">
        <f>('MAIN SHEET'!$I$30)*I31/100</f>
        <v>0</v>
      </c>
      <c r="H31" s="44" t="s">
        <v>453</v>
      </c>
      <c r="I31" s="512">
        <v>100</v>
      </c>
      <c r="J31" s="468" t="s">
        <v>334</v>
      </c>
      <c r="K31" s="463">
        <f t="shared" si="4"/>
        <v>0</v>
      </c>
      <c r="L31" s="464" t="str">
        <f t="shared" si="5"/>
        <v/>
      </c>
      <c r="M31" s="256">
        <v>2.3199999999999998</v>
      </c>
      <c r="N31" s="256" t="s">
        <v>142</v>
      </c>
      <c r="O31" s="256">
        <f>(G25/5.68)*M31*G31</f>
        <v>0</v>
      </c>
      <c r="P31" s="257" t="s">
        <v>317</v>
      </c>
      <c r="Q31" s="256"/>
      <c r="R31" s="256"/>
      <c r="S31" s="256"/>
      <c r="T31" s="256"/>
      <c r="U31" s="256"/>
      <c r="V31" s="256"/>
      <c r="W31" s="256"/>
      <c r="X31" s="256"/>
      <c r="Y31" s="256">
        <f>AVERAGE(O31,S31,W31)</f>
        <v>0</v>
      </c>
      <c r="Z31" s="256"/>
      <c r="AA31" s="296">
        <f>Y31-Z31</f>
        <v>0</v>
      </c>
      <c r="AB31" s="266"/>
      <c r="AC31" s="28"/>
      <c r="AD31" s="28"/>
      <c r="AE31" s="28"/>
      <c r="AF31" s="28"/>
      <c r="AG31" s="28"/>
      <c r="AH31" s="28"/>
      <c r="AI31" s="28"/>
      <c r="AJ31" s="28"/>
      <c r="AK31" s="28"/>
      <c r="AL31" s="28"/>
      <c r="AM31" s="28"/>
      <c r="AN31" s="28"/>
      <c r="AO31" s="28"/>
      <c r="AP31" s="28"/>
      <c r="AQ31" s="28"/>
      <c r="AR31" s="28"/>
      <c r="AS31" s="28"/>
      <c r="AT31" s="28"/>
      <c r="AU31" s="28"/>
      <c r="AV31" s="28"/>
      <c r="AW31" s="28"/>
    </row>
    <row r="32" spans="1:49" s="28" customFormat="1" ht="31.05" customHeight="1">
      <c r="A32" s="450"/>
      <c r="B32" s="35"/>
      <c r="C32" s="474"/>
      <c r="D32" s="35"/>
      <c r="E32" s="520"/>
      <c r="F32" s="35"/>
      <c r="G32" s="35"/>
      <c r="H32" s="35"/>
      <c r="I32" s="35"/>
      <c r="J32" s="35"/>
      <c r="K32" s="35"/>
      <c r="L32" s="470"/>
      <c r="M32" s="246"/>
      <c r="N32" s="246"/>
      <c r="O32" s="246"/>
      <c r="P32" s="245"/>
      <c r="Q32" s="246"/>
      <c r="R32" s="246"/>
      <c r="S32" s="246"/>
      <c r="T32" s="246"/>
      <c r="U32" s="246"/>
      <c r="V32" s="246"/>
      <c r="W32" s="246"/>
      <c r="X32" s="246"/>
      <c r="Y32" s="256"/>
      <c r="Z32" s="246"/>
      <c r="AA32" s="256"/>
      <c r="AB32" s="266"/>
    </row>
    <row r="33" spans="1:49" s="6" customFormat="1" ht="31.05" customHeight="1">
      <c r="A33" s="446"/>
      <c r="B33" s="447" t="s">
        <v>88</v>
      </c>
      <c r="C33" s="40"/>
      <c r="D33" s="40"/>
      <c r="E33" s="40"/>
      <c r="F33" s="40"/>
      <c r="G33" s="40"/>
      <c r="H33" s="448"/>
      <c r="I33" s="448"/>
      <c r="J33" s="40"/>
      <c r="K33" s="40"/>
      <c r="L33" s="449"/>
      <c r="M33" s="256"/>
      <c r="N33" s="256"/>
      <c r="O33" s="256"/>
      <c r="P33" s="257"/>
      <c r="Q33" s="256"/>
      <c r="R33" s="256"/>
      <c r="S33" s="256"/>
      <c r="T33" s="256"/>
      <c r="U33" s="256"/>
      <c r="V33" s="256"/>
      <c r="W33" s="256"/>
      <c r="X33" s="256"/>
      <c r="Y33" s="256">
        <f>O33+S33+W33</f>
        <v>0</v>
      </c>
      <c r="Z33" s="256"/>
      <c r="AA33" s="256">
        <f t="shared" si="1"/>
        <v>0</v>
      </c>
      <c r="AB33" s="266"/>
      <c r="AC33" s="28"/>
      <c r="AD33" s="28"/>
      <c r="AE33" s="28"/>
      <c r="AF33" s="28"/>
      <c r="AG33" s="28"/>
      <c r="AH33" s="28"/>
      <c r="AI33" s="28"/>
      <c r="AJ33" s="28"/>
      <c r="AK33" s="28"/>
      <c r="AL33" s="28"/>
      <c r="AM33" s="28"/>
      <c r="AN33" s="28"/>
      <c r="AO33" s="28"/>
      <c r="AP33" s="28"/>
      <c r="AQ33" s="28"/>
      <c r="AR33" s="28"/>
      <c r="AS33" s="28"/>
      <c r="AT33" s="28"/>
      <c r="AU33" s="28"/>
      <c r="AV33" s="28"/>
      <c r="AW33" s="28"/>
    </row>
    <row r="34" spans="1:49" ht="31.05" customHeight="1">
      <c r="A34" s="437"/>
      <c r="B34" s="354"/>
      <c r="C34" s="480" t="s">
        <v>237</v>
      </c>
      <c r="D34" s="350"/>
      <c r="E34" s="481" t="b">
        <v>0</v>
      </c>
      <c r="F34" s="453">
        <f>('MAIN SHEET'!$H$30)*I34/100</f>
        <v>0</v>
      </c>
      <c r="G34" s="453">
        <f>('MAIN SHEET'!$I$30)*I34/100</f>
        <v>0</v>
      </c>
      <c r="H34" s="35" t="s">
        <v>453</v>
      </c>
      <c r="I34" s="512">
        <v>100</v>
      </c>
      <c r="J34" s="467" t="s">
        <v>334</v>
      </c>
      <c r="K34" s="514">
        <f>AA34</f>
        <v>0</v>
      </c>
      <c r="L34" s="422" t="str">
        <f t="shared" ref="L34:L42" si="6">IF($E34,K34,"")</f>
        <v/>
      </c>
      <c r="M34" s="262">
        <v>248.3</v>
      </c>
      <c r="N34" s="262" t="s">
        <v>138</v>
      </c>
      <c r="O34" s="262">
        <f>G34*0.01111*M34</f>
        <v>0</v>
      </c>
      <c r="P34" s="264" t="s">
        <v>191</v>
      </c>
      <c r="Q34" s="259">
        <v>226.91</v>
      </c>
      <c r="R34" s="259" t="s">
        <v>138</v>
      </c>
      <c r="S34" s="259">
        <f>G34*0.01111*Q34</f>
        <v>0</v>
      </c>
      <c r="T34" s="259" t="s">
        <v>377</v>
      </c>
      <c r="U34" s="259"/>
      <c r="V34" s="259"/>
      <c r="W34" s="259"/>
      <c r="X34" s="259"/>
      <c r="Y34" s="256">
        <f t="shared" ref="Y34:Y40" si="7">AVERAGE(O34,S34,W34)</f>
        <v>0</v>
      </c>
      <c r="AA34" s="256">
        <f t="shared" si="1"/>
        <v>0</v>
      </c>
    </row>
    <row r="35" spans="1:49" s="6" customFormat="1" ht="31.05" customHeight="1">
      <c r="A35" s="457"/>
      <c r="B35" s="44"/>
      <c r="C35" s="472" t="s">
        <v>238</v>
      </c>
      <c r="D35" s="349"/>
      <c r="E35" s="473" t="b">
        <v>0</v>
      </c>
      <c r="F35" s="460">
        <f>('MAIN SHEET'!$H$30)*I35/100</f>
        <v>0</v>
      </c>
      <c r="G35" s="461">
        <f>('MAIN SHEET'!$I$30)*I35/100</f>
        <v>0</v>
      </c>
      <c r="H35" s="44" t="s">
        <v>453</v>
      </c>
      <c r="I35" s="512">
        <v>100</v>
      </c>
      <c r="J35" s="468" t="s">
        <v>334</v>
      </c>
      <c r="K35" s="463">
        <f t="shared" ref="K35:K40" si="8">$AA35</f>
        <v>0</v>
      </c>
      <c r="L35" s="464" t="str">
        <f t="shared" si="6"/>
        <v/>
      </c>
      <c r="M35" s="256">
        <v>129.69999999999999</v>
      </c>
      <c r="N35" s="256" t="s">
        <v>138</v>
      </c>
      <c r="O35" s="256">
        <f>G35*0.0127*M35</f>
        <v>0</v>
      </c>
      <c r="P35" s="264" t="s">
        <v>181</v>
      </c>
      <c r="Q35" s="259">
        <v>129.88999999999999</v>
      </c>
      <c r="R35" s="259" t="s">
        <v>138</v>
      </c>
      <c r="S35" s="259">
        <f>G35*0.0127*Q35</f>
        <v>0</v>
      </c>
      <c r="T35" s="259" t="s">
        <v>378</v>
      </c>
      <c r="U35" s="259"/>
      <c r="V35" s="259"/>
      <c r="W35" s="259"/>
      <c r="X35" s="259"/>
      <c r="Y35" s="256">
        <f t="shared" si="7"/>
        <v>0</v>
      </c>
      <c r="Z35" s="256"/>
      <c r="AA35" s="256">
        <f t="shared" si="1"/>
        <v>0</v>
      </c>
      <c r="AB35" s="266"/>
      <c r="AC35" s="28"/>
      <c r="AD35" s="28"/>
      <c r="AE35" s="28"/>
      <c r="AF35" s="28"/>
      <c r="AG35" s="28"/>
      <c r="AH35" s="28"/>
      <c r="AI35" s="28"/>
      <c r="AJ35" s="28"/>
      <c r="AK35" s="28"/>
      <c r="AL35" s="28"/>
      <c r="AM35" s="28"/>
      <c r="AN35" s="28"/>
      <c r="AO35" s="28"/>
      <c r="AP35" s="28"/>
      <c r="AQ35" s="28"/>
      <c r="AR35" s="28"/>
      <c r="AS35" s="28"/>
      <c r="AT35" s="28"/>
      <c r="AU35" s="28"/>
      <c r="AV35" s="28"/>
      <c r="AW35" s="28"/>
    </row>
    <row r="36" spans="1:49" s="6" customFormat="1" ht="31.05" customHeight="1">
      <c r="A36" s="450"/>
      <c r="B36" s="35"/>
      <c r="C36" s="474" t="s">
        <v>401</v>
      </c>
      <c r="D36" s="350"/>
      <c r="E36" s="452" t="b">
        <v>0</v>
      </c>
      <c r="F36" s="453">
        <f>('MAIN SHEET'!$H$30)*I36/100</f>
        <v>0</v>
      </c>
      <c r="G36" s="453">
        <f>('MAIN SHEET'!$I$30)*I36/100</f>
        <v>0</v>
      </c>
      <c r="H36" s="35" t="s">
        <v>453</v>
      </c>
      <c r="I36" s="512">
        <v>100</v>
      </c>
      <c r="J36" s="455" t="s">
        <v>334</v>
      </c>
      <c r="K36" s="456">
        <f t="shared" si="8"/>
        <v>0</v>
      </c>
      <c r="L36" s="422" t="str">
        <f t="shared" si="6"/>
        <v/>
      </c>
      <c r="M36" s="246">
        <v>129.69999999999999</v>
      </c>
      <c r="N36" s="246" t="s">
        <v>138</v>
      </c>
      <c r="O36" s="246">
        <f>G36*0.015875*M36</f>
        <v>0</v>
      </c>
      <c r="P36" s="250" t="s">
        <v>181</v>
      </c>
      <c r="Q36" s="259">
        <v>129.88999999999999</v>
      </c>
      <c r="R36" s="259" t="s">
        <v>138</v>
      </c>
      <c r="S36" s="259">
        <f>G36*0.015875*Q36</f>
        <v>0</v>
      </c>
      <c r="T36" s="259" t="s">
        <v>384</v>
      </c>
      <c r="U36" s="246"/>
      <c r="V36" s="246"/>
      <c r="W36" s="246"/>
      <c r="X36" s="246"/>
      <c r="Y36" s="246">
        <f t="shared" si="7"/>
        <v>0</v>
      </c>
      <c r="Z36" s="246"/>
      <c r="AA36" s="256">
        <f t="shared" si="1"/>
        <v>0</v>
      </c>
      <c r="AB36" s="266"/>
      <c r="AC36" s="28"/>
      <c r="AD36" s="28"/>
      <c r="AE36" s="28"/>
      <c r="AF36" s="28"/>
      <c r="AG36" s="28"/>
      <c r="AH36" s="28"/>
      <c r="AI36" s="28"/>
      <c r="AJ36" s="28"/>
      <c r="AK36" s="28"/>
      <c r="AL36" s="28"/>
      <c r="AM36" s="28"/>
      <c r="AN36" s="28"/>
      <c r="AO36" s="28"/>
      <c r="AP36" s="28"/>
      <c r="AQ36" s="28"/>
      <c r="AR36" s="28"/>
      <c r="AS36" s="28"/>
      <c r="AT36" s="28"/>
      <c r="AU36" s="28"/>
      <c r="AV36" s="28"/>
      <c r="AW36" s="28"/>
    </row>
    <row r="37" spans="1:49" s="6" customFormat="1" ht="31.05" customHeight="1">
      <c r="A37" s="457"/>
      <c r="B37" s="44"/>
      <c r="C37" s="472" t="s">
        <v>402</v>
      </c>
      <c r="D37" s="349"/>
      <c r="E37" s="473" t="b">
        <v>0</v>
      </c>
      <c r="F37" s="460">
        <f>('MAIN SHEET'!$H$30)*I37/100</f>
        <v>0</v>
      </c>
      <c r="G37" s="461">
        <f>('MAIN SHEET'!$I$30)*I37/100</f>
        <v>0</v>
      </c>
      <c r="H37" s="44" t="s">
        <v>453</v>
      </c>
      <c r="I37" s="512">
        <v>100</v>
      </c>
      <c r="J37" s="468" t="s">
        <v>334</v>
      </c>
      <c r="K37" s="463">
        <f t="shared" si="8"/>
        <v>0</v>
      </c>
      <c r="L37" s="464" t="str">
        <f t="shared" si="6"/>
        <v/>
      </c>
      <c r="M37" s="246">
        <v>129.69999999999999</v>
      </c>
      <c r="N37" s="246" t="s">
        <v>138</v>
      </c>
      <c r="O37" s="246">
        <f>G37*0.01905*M37</f>
        <v>0</v>
      </c>
      <c r="P37" s="250" t="s">
        <v>181</v>
      </c>
      <c r="Q37" s="259">
        <v>129.88999999999999</v>
      </c>
      <c r="R37" s="259" t="s">
        <v>138</v>
      </c>
      <c r="S37" s="259">
        <f>G37*0.01905*Q37</f>
        <v>0</v>
      </c>
      <c r="T37" s="259" t="s">
        <v>384</v>
      </c>
      <c r="U37" s="246"/>
      <c r="V37" s="246"/>
      <c r="W37" s="246"/>
      <c r="X37" s="246"/>
      <c r="Y37" s="246">
        <f t="shared" si="7"/>
        <v>0</v>
      </c>
      <c r="Z37" s="246"/>
      <c r="AA37" s="256">
        <f t="shared" si="1"/>
        <v>0</v>
      </c>
      <c r="AB37" s="266"/>
      <c r="AC37" s="28"/>
      <c r="AD37" s="28"/>
      <c r="AE37" s="28"/>
      <c r="AF37" s="28"/>
      <c r="AG37" s="28"/>
      <c r="AH37" s="28"/>
      <c r="AI37" s="28"/>
      <c r="AJ37" s="28"/>
      <c r="AK37" s="28"/>
      <c r="AL37" s="28"/>
      <c r="AM37" s="28"/>
      <c r="AN37" s="28"/>
      <c r="AO37" s="28"/>
      <c r="AP37" s="28"/>
      <c r="AQ37" s="28"/>
      <c r="AR37" s="28"/>
      <c r="AS37" s="28"/>
      <c r="AT37" s="28"/>
      <c r="AU37" s="28"/>
      <c r="AV37" s="28"/>
      <c r="AW37" s="28"/>
    </row>
    <row r="38" spans="1:49" s="6" customFormat="1" ht="31.05" customHeight="1">
      <c r="A38" s="450"/>
      <c r="B38" s="35"/>
      <c r="C38" s="474" t="s">
        <v>400</v>
      </c>
      <c r="D38" s="350"/>
      <c r="E38" s="452" t="b">
        <v>0</v>
      </c>
      <c r="F38" s="453">
        <f>('MAIN SHEET'!$H$30)*I38/100</f>
        <v>0</v>
      </c>
      <c r="G38" s="453">
        <f>('MAIN SHEET'!$I$30)*I38/100</f>
        <v>0</v>
      </c>
      <c r="H38" s="35" t="s">
        <v>453</v>
      </c>
      <c r="I38" s="512">
        <v>100</v>
      </c>
      <c r="J38" s="455" t="s">
        <v>334</v>
      </c>
      <c r="K38" s="456">
        <f t="shared" si="8"/>
        <v>0</v>
      </c>
      <c r="L38" s="422" t="str">
        <f t="shared" si="6"/>
        <v/>
      </c>
      <c r="M38" s="246">
        <v>4.8</v>
      </c>
      <c r="N38" s="246" t="s">
        <v>212</v>
      </c>
      <c r="O38" s="246">
        <f>G38*M38</f>
        <v>0</v>
      </c>
      <c r="P38" s="250" t="s">
        <v>429</v>
      </c>
      <c r="Q38" s="246"/>
      <c r="R38" s="246"/>
      <c r="S38" s="246"/>
      <c r="T38" s="246"/>
      <c r="U38" s="246"/>
      <c r="V38" s="246"/>
      <c r="W38" s="246"/>
      <c r="X38" s="246"/>
      <c r="Y38" s="246">
        <f t="shared" si="7"/>
        <v>0</v>
      </c>
      <c r="Z38" s="246"/>
      <c r="AA38" s="256">
        <f t="shared" si="1"/>
        <v>0</v>
      </c>
      <c r="AB38" s="266"/>
      <c r="AC38" s="28"/>
      <c r="AD38" s="28"/>
      <c r="AE38" s="28"/>
      <c r="AF38" s="28"/>
      <c r="AG38" s="28"/>
      <c r="AH38" s="28"/>
      <c r="AI38" s="28"/>
      <c r="AJ38" s="28"/>
      <c r="AK38" s="28"/>
      <c r="AL38" s="28"/>
      <c r="AM38" s="28"/>
      <c r="AN38" s="28"/>
      <c r="AO38" s="28"/>
      <c r="AP38" s="28"/>
      <c r="AQ38" s="28"/>
      <c r="AR38" s="28"/>
      <c r="AS38" s="28"/>
      <c r="AT38" s="28"/>
      <c r="AU38" s="28"/>
      <c r="AV38" s="28"/>
      <c r="AW38" s="28"/>
    </row>
    <row r="39" spans="1:49" s="6" customFormat="1" ht="31.05" customHeight="1">
      <c r="A39" s="457"/>
      <c r="B39" s="44"/>
      <c r="C39" s="472" t="s">
        <v>403</v>
      </c>
      <c r="D39" s="349"/>
      <c r="E39" s="473" t="b">
        <v>0</v>
      </c>
      <c r="F39" s="460">
        <f>('MAIN SHEET'!$H$30)*I39/100</f>
        <v>0</v>
      </c>
      <c r="G39" s="461">
        <f>('MAIN SHEET'!$I$30)*I39/100</f>
        <v>0</v>
      </c>
      <c r="H39" s="44" t="s">
        <v>453</v>
      </c>
      <c r="I39" s="512">
        <v>100</v>
      </c>
      <c r="J39" s="468" t="s">
        <v>334</v>
      </c>
      <c r="K39" s="463">
        <f t="shared" si="8"/>
        <v>0</v>
      </c>
      <c r="L39" s="464" t="str">
        <f t="shared" si="6"/>
        <v/>
      </c>
      <c r="M39" s="246">
        <f>4.8*1.25</f>
        <v>6</v>
      </c>
      <c r="N39" s="246" t="s">
        <v>212</v>
      </c>
      <c r="O39" s="246">
        <f>G39*M39</f>
        <v>0</v>
      </c>
      <c r="P39" s="250" t="s">
        <v>429</v>
      </c>
      <c r="Q39" s="246"/>
      <c r="R39" s="246"/>
      <c r="S39" s="246"/>
      <c r="T39" s="246"/>
      <c r="U39" s="246"/>
      <c r="V39" s="246"/>
      <c r="W39" s="246"/>
      <c r="X39" s="246"/>
      <c r="Y39" s="246">
        <f t="shared" si="7"/>
        <v>0</v>
      </c>
      <c r="Z39" s="246"/>
      <c r="AA39" s="256">
        <f t="shared" si="1"/>
        <v>0</v>
      </c>
      <c r="AB39" s="266"/>
      <c r="AC39" s="28"/>
      <c r="AD39" s="28"/>
      <c r="AE39" s="28"/>
      <c r="AF39" s="28"/>
      <c r="AG39" s="28"/>
      <c r="AH39" s="28"/>
      <c r="AI39" s="28"/>
      <c r="AJ39" s="28"/>
      <c r="AK39" s="28"/>
      <c r="AL39" s="28"/>
      <c r="AM39" s="28"/>
      <c r="AN39" s="28"/>
      <c r="AO39" s="28"/>
      <c r="AP39" s="28"/>
      <c r="AQ39" s="28"/>
      <c r="AR39" s="28"/>
      <c r="AS39" s="28"/>
      <c r="AT39" s="28"/>
      <c r="AU39" s="28"/>
      <c r="AV39" s="28"/>
      <c r="AW39" s="28"/>
    </row>
    <row r="40" spans="1:49" s="6" customFormat="1" ht="31.05" customHeight="1">
      <c r="A40" s="450"/>
      <c r="B40" s="35"/>
      <c r="C40" s="474" t="s">
        <v>428</v>
      </c>
      <c r="D40" s="350"/>
      <c r="E40" s="452" t="b">
        <v>0</v>
      </c>
      <c r="F40" s="453">
        <f>('MAIN SHEET'!$H$30)*I40/100</f>
        <v>0</v>
      </c>
      <c r="G40" s="453">
        <f>('MAIN SHEET'!$I$30)*I40/100</f>
        <v>0</v>
      </c>
      <c r="H40" s="35" t="s">
        <v>453</v>
      </c>
      <c r="I40" s="512">
        <v>100</v>
      </c>
      <c r="J40" s="455" t="s">
        <v>334</v>
      </c>
      <c r="K40" s="456">
        <f t="shared" si="8"/>
        <v>0</v>
      </c>
      <c r="L40" s="422" t="str">
        <f t="shared" si="6"/>
        <v/>
      </c>
      <c r="M40" s="246">
        <f>4.8*1.4375</f>
        <v>6.8999999999999995</v>
      </c>
      <c r="N40" s="246" t="s">
        <v>212</v>
      </c>
      <c r="O40" s="246">
        <f>G40*M40</f>
        <v>0</v>
      </c>
      <c r="P40" s="250" t="s">
        <v>429</v>
      </c>
      <c r="Q40" s="246"/>
      <c r="R40" s="246"/>
      <c r="S40" s="246"/>
      <c r="T40" s="246"/>
      <c r="U40" s="246"/>
      <c r="V40" s="246"/>
      <c r="W40" s="246"/>
      <c r="X40" s="246"/>
      <c r="Y40" s="246">
        <f t="shared" si="7"/>
        <v>0</v>
      </c>
      <c r="Z40" s="246"/>
      <c r="AA40" s="256">
        <f t="shared" si="1"/>
        <v>0</v>
      </c>
      <c r="AB40" s="266"/>
      <c r="AC40" s="28"/>
      <c r="AD40" s="28"/>
      <c r="AE40" s="28"/>
      <c r="AF40" s="28"/>
      <c r="AG40" s="28"/>
      <c r="AH40" s="28"/>
      <c r="AI40" s="28"/>
      <c r="AJ40" s="28"/>
      <c r="AK40" s="28"/>
      <c r="AL40" s="28"/>
      <c r="AM40" s="28"/>
      <c r="AN40" s="28"/>
      <c r="AO40" s="28"/>
      <c r="AP40" s="28"/>
      <c r="AQ40" s="28"/>
      <c r="AR40" s="28"/>
      <c r="AS40" s="28"/>
      <c r="AT40" s="28"/>
      <c r="AU40" s="28"/>
      <c r="AV40" s="28"/>
      <c r="AW40" s="28"/>
    </row>
    <row r="41" spans="1:49" s="28" customFormat="1" ht="31.05" customHeight="1">
      <c r="A41" s="457"/>
      <c r="B41" s="44"/>
      <c r="C41" s="472" t="s">
        <v>293</v>
      </c>
      <c r="D41" s="349"/>
      <c r="E41" s="473" t="b">
        <v>0</v>
      </c>
      <c r="F41" s="460">
        <f>('MAIN SHEET'!$H$30)*I41/100</f>
        <v>0</v>
      </c>
      <c r="G41" s="461">
        <f>('MAIN SHEET'!$I$30)*I41/100</f>
        <v>0</v>
      </c>
      <c r="H41" s="44" t="s">
        <v>453</v>
      </c>
      <c r="I41" s="512">
        <v>100</v>
      </c>
      <c r="J41" s="468" t="s">
        <v>334</v>
      </c>
      <c r="K41" s="463">
        <f>AA41</f>
        <v>0</v>
      </c>
      <c r="L41" s="464" t="str">
        <f t="shared" si="6"/>
        <v/>
      </c>
      <c r="M41" s="246">
        <v>3.85</v>
      </c>
      <c r="N41" s="246" t="s">
        <v>267</v>
      </c>
      <c r="O41" s="246">
        <f>G41*M41</f>
        <v>0</v>
      </c>
      <c r="P41" s="266" t="s">
        <v>266</v>
      </c>
      <c r="Q41" s="246"/>
      <c r="R41" s="246"/>
      <c r="S41" s="246"/>
      <c r="T41" s="246"/>
      <c r="U41" s="246"/>
      <c r="V41" s="246"/>
      <c r="W41" s="246"/>
      <c r="X41" s="246"/>
      <c r="Y41" s="246">
        <f>O41</f>
        <v>0</v>
      </c>
      <c r="Z41" s="246"/>
      <c r="AA41" s="246">
        <f>Y41-Z41</f>
        <v>0</v>
      </c>
      <c r="AB41" s="266"/>
    </row>
    <row r="42" spans="1:49" s="6" customFormat="1" ht="31.05" customHeight="1">
      <c r="A42" s="450"/>
      <c r="B42" s="35"/>
      <c r="C42" s="474" t="s">
        <v>89</v>
      </c>
      <c r="D42" s="350"/>
      <c r="E42" s="452" t="b">
        <v>0</v>
      </c>
      <c r="F42" s="453">
        <f>('MAIN SHEET'!$H$30)*I42/100</f>
        <v>0</v>
      </c>
      <c r="G42" s="453">
        <f>('MAIN SHEET'!$I$30)*I42/100</f>
        <v>0</v>
      </c>
      <c r="H42" s="35" t="s">
        <v>453</v>
      </c>
      <c r="I42" s="512">
        <v>100</v>
      </c>
      <c r="J42" s="455" t="s">
        <v>334</v>
      </c>
      <c r="K42" s="456">
        <f>AA42</f>
        <v>0</v>
      </c>
      <c r="L42" s="422" t="str">
        <f t="shared" si="6"/>
        <v/>
      </c>
      <c r="M42" s="256">
        <v>2.2799999999999998</v>
      </c>
      <c r="N42" s="256" t="s">
        <v>150</v>
      </c>
      <c r="O42" s="256">
        <f>(G42/6)*1.38*M42</f>
        <v>0</v>
      </c>
      <c r="P42" s="257" t="s">
        <v>152</v>
      </c>
      <c r="Q42" s="256"/>
      <c r="R42" s="256"/>
      <c r="S42" s="256"/>
      <c r="T42" s="256"/>
      <c r="U42" s="256"/>
      <c r="V42" s="256"/>
      <c r="W42" s="256"/>
      <c r="X42" s="256"/>
      <c r="Y42" s="256">
        <f>O42+S42+W42</f>
        <v>0</v>
      </c>
      <c r="Z42" s="256"/>
      <c r="AA42" s="256">
        <f t="shared" si="1"/>
        <v>0</v>
      </c>
      <c r="AB42" s="266"/>
      <c r="AC42" s="28"/>
      <c r="AD42" s="28"/>
      <c r="AE42" s="28"/>
      <c r="AF42" s="28"/>
      <c r="AG42" s="28"/>
      <c r="AH42" s="28"/>
      <c r="AI42" s="28"/>
      <c r="AJ42" s="28"/>
      <c r="AK42" s="28"/>
      <c r="AL42" s="28"/>
      <c r="AM42" s="28"/>
      <c r="AN42" s="28"/>
      <c r="AO42" s="28"/>
      <c r="AP42" s="28"/>
      <c r="AQ42" s="28"/>
      <c r="AR42" s="28"/>
      <c r="AS42" s="28"/>
      <c r="AT42" s="28"/>
      <c r="AU42" s="28"/>
      <c r="AV42" s="28"/>
      <c r="AW42" s="28"/>
    </row>
    <row r="43" spans="1:49" s="6" customFormat="1" ht="31.05" customHeight="1">
      <c r="A43" s="457"/>
      <c r="B43" s="44"/>
      <c r="C43" s="472"/>
      <c r="D43" s="44"/>
      <c r="E43" s="496"/>
      <c r="F43" s="496"/>
      <c r="G43" s="461"/>
      <c r="H43" s="44"/>
      <c r="I43" s="44"/>
      <c r="J43" s="468"/>
      <c r="K43" s="463"/>
      <c r="L43" s="464"/>
      <c r="M43" s="256"/>
      <c r="N43" s="256"/>
      <c r="O43" s="256"/>
      <c r="P43" s="257"/>
      <c r="Q43" s="256"/>
      <c r="R43" s="256"/>
      <c r="S43" s="256"/>
      <c r="T43" s="256"/>
      <c r="U43" s="256"/>
      <c r="V43" s="256"/>
      <c r="W43" s="256"/>
      <c r="X43" s="256"/>
      <c r="Y43" s="256"/>
      <c r="Z43" s="256"/>
      <c r="AA43" s="256"/>
      <c r="AB43" s="266"/>
      <c r="AC43" s="28"/>
      <c r="AD43" s="28"/>
      <c r="AE43" s="28"/>
      <c r="AF43" s="28"/>
      <c r="AG43" s="28"/>
      <c r="AH43" s="28"/>
      <c r="AI43" s="28"/>
      <c r="AJ43" s="28"/>
      <c r="AK43" s="28"/>
      <c r="AL43" s="28"/>
      <c r="AM43" s="28"/>
      <c r="AN43" s="28"/>
      <c r="AO43" s="28"/>
      <c r="AP43" s="28"/>
      <c r="AQ43" s="28"/>
      <c r="AR43" s="28"/>
      <c r="AS43" s="28"/>
      <c r="AT43" s="28"/>
      <c r="AU43" s="28"/>
      <c r="AV43" s="28"/>
      <c r="AW43" s="28"/>
    </row>
    <row r="44" spans="1:49" ht="31.05" customHeight="1">
      <c r="A44" s="446"/>
      <c r="B44" s="521" t="s">
        <v>192</v>
      </c>
      <c r="C44" s="522"/>
      <c r="D44" s="40"/>
      <c r="E44" s="40"/>
      <c r="F44" s="40"/>
      <c r="G44" s="40"/>
      <c r="H44" s="40"/>
      <c r="I44" s="40"/>
      <c r="J44" s="40"/>
      <c r="K44" s="40"/>
      <c r="L44" s="449"/>
      <c r="Y44" s="256"/>
      <c r="AA44" s="256"/>
    </row>
    <row r="45" spans="1:49" ht="31.05" customHeight="1">
      <c r="A45" s="437"/>
      <c r="B45" s="354"/>
      <c r="C45" s="480" t="s">
        <v>194</v>
      </c>
      <c r="D45" s="350"/>
      <c r="E45" s="481" t="b">
        <v>0</v>
      </c>
      <c r="F45" s="453">
        <f>('MAIN SHEET'!$H$30)*I45/100</f>
        <v>0</v>
      </c>
      <c r="G45" s="453">
        <f>('MAIN SHEET'!$I$30)*I45/100</f>
        <v>0</v>
      </c>
      <c r="H45" s="35" t="s">
        <v>453</v>
      </c>
      <c r="I45" s="512">
        <v>100</v>
      </c>
      <c r="J45" s="467" t="s">
        <v>334</v>
      </c>
      <c r="K45" s="514">
        <f t="shared" ref="K45:K53" si="9">AA45</f>
        <v>0</v>
      </c>
      <c r="L45" s="422" t="str">
        <f t="shared" ref="L45:L54" si="10">IF($E45,K45,"")</f>
        <v/>
      </c>
      <c r="M45" s="262">
        <v>2.63</v>
      </c>
      <c r="N45" s="263" t="s">
        <v>142</v>
      </c>
      <c r="O45" s="262">
        <f>(22/5.68)*G45*M45</f>
        <v>0</v>
      </c>
      <c r="P45" s="265" t="s">
        <v>146</v>
      </c>
      <c r="Q45" s="262">
        <v>304.52</v>
      </c>
      <c r="R45" s="262" t="s">
        <v>138</v>
      </c>
      <c r="S45" s="262">
        <f>(G45*0.15875)*Q45</f>
        <v>0</v>
      </c>
      <c r="T45" s="263" t="s">
        <v>139</v>
      </c>
      <c r="U45" s="262">
        <v>3.52</v>
      </c>
      <c r="V45" s="262" t="s">
        <v>150</v>
      </c>
      <c r="W45" s="262">
        <f>(G45/221.7)*545*U45</f>
        <v>0</v>
      </c>
      <c r="X45" s="263" t="s">
        <v>183</v>
      </c>
      <c r="Y45" s="297">
        <f>O45+S45+W45</f>
        <v>0</v>
      </c>
      <c r="AA45" s="256">
        <f>Y45-Z45</f>
        <v>0</v>
      </c>
    </row>
    <row r="46" spans="1:49" s="6" customFormat="1" ht="31.05" customHeight="1">
      <c r="A46" s="457"/>
      <c r="B46" s="44"/>
      <c r="C46" s="472" t="s">
        <v>195</v>
      </c>
      <c r="D46" s="349"/>
      <c r="E46" s="473" t="b">
        <v>0</v>
      </c>
      <c r="F46" s="460">
        <f>('MAIN SHEET'!$H$30)*I46/100</f>
        <v>0</v>
      </c>
      <c r="G46" s="461">
        <f>('MAIN SHEET'!$I$30)*I46/100</f>
        <v>0</v>
      </c>
      <c r="H46" s="44" t="s">
        <v>453</v>
      </c>
      <c r="I46" s="512">
        <v>100</v>
      </c>
      <c r="J46" s="468" t="s">
        <v>334</v>
      </c>
      <c r="K46" s="463">
        <f t="shared" si="9"/>
        <v>0</v>
      </c>
      <c r="L46" s="464" t="str">
        <f t="shared" si="10"/>
        <v/>
      </c>
      <c r="M46" s="256">
        <v>2.63</v>
      </c>
      <c r="N46" s="257" t="s">
        <v>142</v>
      </c>
      <c r="O46" s="256">
        <f>(22/5.68)*G46*M46</f>
        <v>0</v>
      </c>
      <c r="P46" s="267" t="s">
        <v>146</v>
      </c>
      <c r="Q46" s="256">
        <v>250.4</v>
      </c>
      <c r="R46" s="256" t="s">
        <v>138</v>
      </c>
      <c r="S46" s="256">
        <f>(G46*0.15875)*Q46</f>
        <v>0</v>
      </c>
      <c r="T46" s="257" t="s">
        <v>139</v>
      </c>
      <c r="U46" s="256">
        <v>3.52</v>
      </c>
      <c r="V46" s="256" t="s">
        <v>150</v>
      </c>
      <c r="W46" s="256">
        <f>(G46/221.7)*545*U46</f>
        <v>0</v>
      </c>
      <c r="X46" s="277" t="s">
        <v>183</v>
      </c>
      <c r="Y46" s="298">
        <f>O46+S46+W46</f>
        <v>0</v>
      </c>
      <c r="Z46" s="256"/>
      <c r="AA46" s="256">
        <f>Y46-Z46</f>
        <v>0</v>
      </c>
      <c r="AB46" s="266"/>
      <c r="AC46" s="28"/>
      <c r="AD46" s="28"/>
      <c r="AE46" s="28"/>
      <c r="AF46" s="28"/>
      <c r="AG46" s="28"/>
      <c r="AH46" s="28"/>
      <c r="AI46" s="28"/>
      <c r="AJ46" s="28"/>
      <c r="AK46" s="28"/>
      <c r="AL46" s="28"/>
      <c r="AM46" s="28"/>
      <c r="AN46" s="28"/>
      <c r="AO46" s="28"/>
      <c r="AP46" s="28"/>
      <c r="AQ46" s="28"/>
      <c r="AR46" s="28"/>
      <c r="AS46" s="28"/>
      <c r="AT46" s="28"/>
      <c r="AU46" s="28"/>
      <c r="AV46" s="28"/>
      <c r="AW46" s="28"/>
    </row>
    <row r="47" spans="1:49" ht="31.05" customHeight="1">
      <c r="A47" s="437"/>
      <c r="B47" s="354"/>
      <c r="C47" s="480" t="s">
        <v>193</v>
      </c>
      <c r="D47" s="350"/>
      <c r="E47" s="481" t="b">
        <v>0</v>
      </c>
      <c r="F47" s="453">
        <f>('MAIN SHEET'!$H$30)*I47/100</f>
        <v>0</v>
      </c>
      <c r="G47" s="453">
        <f>('MAIN SHEET'!$I$30)*I47/100</f>
        <v>0</v>
      </c>
      <c r="H47" s="35" t="s">
        <v>453</v>
      </c>
      <c r="I47" s="512">
        <v>100</v>
      </c>
      <c r="J47" s="467" t="s">
        <v>334</v>
      </c>
      <c r="K47" s="514">
        <f t="shared" si="9"/>
        <v>0</v>
      </c>
      <c r="L47" s="422" t="str">
        <f t="shared" si="10"/>
        <v/>
      </c>
      <c r="M47" s="262">
        <v>248.3</v>
      </c>
      <c r="N47" s="262" t="s">
        <v>138</v>
      </c>
      <c r="O47" s="262">
        <f>G47*0.0254*M47</f>
        <v>0</v>
      </c>
      <c r="P47" s="288" t="s">
        <v>191</v>
      </c>
      <c r="Q47" s="262">
        <v>2.63</v>
      </c>
      <c r="R47" s="263" t="s">
        <v>142</v>
      </c>
      <c r="S47" s="262">
        <f>(22/5.68)*G47*Q47</f>
        <v>0</v>
      </c>
      <c r="T47" s="258" t="s">
        <v>146</v>
      </c>
      <c r="Y47" s="297">
        <f>O47+S47</f>
        <v>0</v>
      </c>
      <c r="AA47" s="256">
        <f>O47+S47+W47</f>
        <v>0</v>
      </c>
    </row>
    <row r="48" spans="1:49" s="6" customFormat="1" ht="31.05" customHeight="1">
      <c r="A48" s="457"/>
      <c r="B48" s="44"/>
      <c r="C48" s="472" t="s">
        <v>301</v>
      </c>
      <c r="D48" s="349"/>
      <c r="E48" s="473" t="b">
        <v>0</v>
      </c>
      <c r="F48" s="460">
        <f>('MAIN SHEET'!$H$30)*I48/100</f>
        <v>0</v>
      </c>
      <c r="G48" s="461">
        <f>('MAIN SHEET'!$I$30)*I48/100</f>
        <v>0</v>
      </c>
      <c r="H48" s="44" t="s">
        <v>453</v>
      </c>
      <c r="I48" s="512">
        <v>100</v>
      </c>
      <c r="J48" s="468" t="s">
        <v>334</v>
      </c>
      <c r="K48" s="463">
        <f t="shared" si="9"/>
        <v>0</v>
      </c>
      <c r="L48" s="464" t="str">
        <f t="shared" si="10"/>
        <v/>
      </c>
      <c r="M48" s="256">
        <v>248.3</v>
      </c>
      <c r="N48" s="256" t="s">
        <v>138</v>
      </c>
      <c r="O48" s="256">
        <f>G48*0.0254*M48</f>
        <v>0</v>
      </c>
      <c r="P48" s="277" t="s">
        <v>191</v>
      </c>
      <c r="Q48" s="256">
        <v>2.63</v>
      </c>
      <c r="R48" s="257" t="s">
        <v>142</v>
      </c>
      <c r="S48" s="256">
        <f>(36/5.68)*G48*Q48</f>
        <v>0</v>
      </c>
      <c r="T48" s="299" t="s">
        <v>146</v>
      </c>
      <c r="U48" s="256"/>
      <c r="V48" s="256"/>
      <c r="W48" s="256"/>
      <c r="X48" s="256"/>
      <c r="Y48" s="298">
        <f>O48+S48</f>
        <v>0</v>
      </c>
      <c r="Z48" s="256"/>
      <c r="AA48" s="256">
        <f t="shared" ref="AA48:AA54" si="11">Y48-Z48</f>
        <v>0</v>
      </c>
      <c r="AB48" s="266"/>
      <c r="AC48" s="28"/>
      <c r="AD48" s="28"/>
      <c r="AE48" s="28"/>
      <c r="AF48" s="28"/>
      <c r="AG48" s="28"/>
      <c r="AH48" s="28"/>
      <c r="AI48" s="28"/>
      <c r="AJ48" s="28"/>
      <c r="AK48" s="28"/>
      <c r="AL48" s="28"/>
      <c r="AM48" s="28"/>
      <c r="AN48" s="28"/>
      <c r="AO48" s="28"/>
      <c r="AP48" s="28"/>
      <c r="AQ48" s="28"/>
      <c r="AR48" s="28"/>
      <c r="AS48" s="28"/>
      <c r="AT48" s="28"/>
      <c r="AU48" s="28"/>
      <c r="AV48" s="28"/>
      <c r="AW48" s="28"/>
    </row>
    <row r="49" spans="1:49" ht="31.05" customHeight="1">
      <c r="A49" s="437"/>
      <c r="B49" s="354"/>
      <c r="C49" s="480" t="s">
        <v>196</v>
      </c>
      <c r="D49" s="350"/>
      <c r="E49" s="481" t="b">
        <v>0</v>
      </c>
      <c r="F49" s="453">
        <f>('MAIN SHEET'!$H$30)*I49/100</f>
        <v>0</v>
      </c>
      <c r="G49" s="453">
        <f>('MAIN SHEET'!$I$30)*I49/100</f>
        <v>0</v>
      </c>
      <c r="H49" s="35" t="s">
        <v>453</v>
      </c>
      <c r="I49" s="512">
        <v>100</v>
      </c>
      <c r="J49" s="467" t="s">
        <v>334</v>
      </c>
      <c r="K49" s="514">
        <f t="shared" si="9"/>
        <v>0</v>
      </c>
      <c r="L49" s="422" t="str">
        <f t="shared" si="10"/>
        <v/>
      </c>
      <c r="M49" s="256">
        <v>144</v>
      </c>
      <c r="N49" s="257" t="s">
        <v>138</v>
      </c>
      <c r="O49" s="256">
        <f>(G49/32.35)*M49</f>
        <v>0</v>
      </c>
      <c r="P49" s="267" t="s">
        <v>176</v>
      </c>
      <c r="Q49" s="256">
        <v>304.52</v>
      </c>
      <c r="R49" s="256" t="s">
        <v>138</v>
      </c>
      <c r="S49" s="256">
        <f>(G49*0.098)*Q49</f>
        <v>0</v>
      </c>
      <c r="T49" s="257" t="s">
        <v>139</v>
      </c>
      <c r="U49" s="256">
        <v>2.512</v>
      </c>
      <c r="V49" s="256" t="s">
        <v>142</v>
      </c>
      <c r="W49" s="256">
        <f>(20/5.68)*U49*(G49*0.78)</f>
        <v>0</v>
      </c>
      <c r="X49" s="288" t="s">
        <v>143</v>
      </c>
      <c r="Y49" s="297">
        <f>O49+S49+W49</f>
        <v>0</v>
      </c>
      <c r="Z49" s="256"/>
      <c r="AA49" s="256">
        <f t="shared" si="11"/>
        <v>0</v>
      </c>
    </row>
    <row r="50" spans="1:49" s="6" customFormat="1" ht="31.05" customHeight="1">
      <c r="A50" s="457"/>
      <c r="B50" s="44"/>
      <c r="C50" s="472" t="s">
        <v>197</v>
      </c>
      <c r="D50" s="349"/>
      <c r="E50" s="473" t="b">
        <v>0</v>
      </c>
      <c r="F50" s="460">
        <f>('MAIN SHEET'!$H$30)*I50/100</f>
        <v>0</v>
      </c>
      <c r="G50" s="461">
        <f>('MAIN SHEET'!$I$30)*I50/100</f>
        <v>0</v>
      </c>
      <c r="H50" s="44" t="s">
        <v>453</v>
      </c>
      <c r="I50" s="512">
        <v>100</v>
      </c>
      <c r="J50" s="462" t="s">
        <v>334</v>
      </c>
      <c r="K50" s="463">
        <f t="shared" si="9"/>
        <v>0</v>
      </c>
      <c r="L50" s="464" t="str">
        <f t="shared" si="10"/>
        <v/>
      </c>
      <c r="M50" s="256">
        <v>144</v>
      </c>
      <c r="N50" s="257" t="s">
        <v>138</v>
      </c>
      <c r="O50" s="256">
        <f>(G50/32.35)*M50</f>
        <v>0</v>
      </c>
      <c r="P50" s="267" t="s">
        <v>176</v>
      </c>
      <c r="Q50" s="256">
        <v>250.4</v>
      </c>
      <c r="R50" s="256" t="s">
        <v>138</v>
      </c>
      <c r="S50" s="256">
        <f>(G50*0.098)*Q50</f>
        <v>0</v>
      </c>
      <c r="T50" s="257" t="s">
        <v>139</v>
      </c>
      <c r="U50" s="256">
        <v>2.512</v>
      </c>
      <c r="V50" s="256" t="s">
        <v>142</v>
      </c>
      <c r="W50" s="256">
        <f>(20/5.68)*U50*(G50*0.78)</f>
        <v>0</v>
      </c>
      <c r="X50" s="288" t="s">
        <v>143</v>
      </c>
      <c r="Y50" s="297">
        <f>O50+S50+W50</f>
        <v>0</v>
      </c>
      <c r="Z50" s="256"/>
      <c r="AA50" s="256">
        <f t="shared" si="11"/>
        <v>0</v>
      </c>
      <c r="AB50" s="266"/>
      <c r="AC50" s="28"/>
      <c r="AD50" s="28"/>
      <c r="AE50" s="28"/>
      <c r="AF50" s="28"/>
      <c r="AG50" s="28"/>
      <c r="AH50" s="28"/>
      <c r="AI50" s="28"/>
      <c r="AJ50" s="28"/>
      <c r="AK50" s="28"/>
      <c r="AL50" s="28"/>
      <c r="AM50" s="28"/>
      <c r="AN50" s="28"/>
      <c r="AO50" s="28"/>
      <c r="AP50" s="28"/>
      <c r="AQ50" s="28"/>
      <c r="AR50" s="28"/>
      <c r="AS50" s="28"/>
      <c r="AT50" s="28"/>
      <c r="AU50" s="28"/>
      <c r="AV50" s="28"/>
      <c r="AW50" s="28"/>
    </row>
    <row r="51" spans="1:49" s="28" customFormat="1" ht="31.05" customHeight="1">
      <c r="A51" s="450"/>
      <c r="B51" s="35"/>
      <c r="C51" s="474" t="s">
        <v>298</v>
      </c>
      <c r="D51" s="350"/>
      <c r="E51" s="452" t="b">
        <v>0</v>
      </c>
      <c r="F51" s="453">
        <f>('MAIN SHEET'!$H$30)*I51/100</f>
        <v>0</v>
      </c>
      <c r="G51" s="453">
        <f>('MAIN SHEET'!$I$30)*I51/100</f>
        <v>0</v>
      </c>
      <c r="H51" s="35" t="s">
        <v>453</v>
      </c>
      <c r="I51" s="512">
        <v>100</v>
      </c>
      <c r="J51" s="455" t="s">
        <v>334</v>
      </c>
      <c r="K51" s="456">
        <f t="shared" si="9"/>
        <v>0</v>
      </c>
      <c r="L51" s="422" t="str">
        <f>IF($E51,K51,"")</f>
        <v/>
      </c>
      <c r="M51" s="246">
        <v>-88.724000000000004</v>
      </c>
      <c r="N51" s="245" t="s">
        <v>299</v>
      </c>
      <c r="O51" s="246">
        <f>G51*M51</f>
        <v>0</v>
      </c>
      <c r="P51" s="266" t="s">
        <v>300</v>
      </c>
      <c r="Q51" s="246"/>
      <c r="R51" s="246"/>
      <c r="S51" s="246"/>
      <c r="T51" s="245"/>
      <c r="U51" s="246"/>
      <c r="V51" s="246"/>
      <c r="W51" s="246"/>
      <c r="X51" s="252"/>
      <c r="Y51" s="246">
        <f>O51</f>
        <v>0</v>
      </c>
      <c r="Z51" s="246"/>
      <c r="AA51" s="246">
        <f t="shared" si="11"/>
        <v>0</v>
      </c>
      <c r="AB51" s="266"/>
    </row>
    <row r="52" spans="1:49" s="6" customFormat="1" ht="31.05" customHeight="1">
      <c r="A52" s="457"/>
      <c r="B52" s="44"/>
      <c r="C52" s="472" t="s">
        <v>272</v>
      </c>
      <c r="D52" s="349"/>
      <c r="E52" s="473" t="b">
        <v>0</v>
      </c>
      <c r="F52" s="460">
        <f>('MAIN SHEET'!$H$30)*I52/100</f>
        <v>0</v>
      </c>
      <c r="G52" s="461">
        <f>('MAIN SHEET'!$I$30)*I52/100</f>
        <v>0</v>
      </c>
      <c r="H52" s="44" t="s">
        <v>453</v>
      </c>
      <c r="I52" s="512">
        <v>100</v>
      </c>
      <c r="J52" s="468" t="s">
        <v>334</v>
      </c>
      <c r="K52" s="463">
        <f t="shared" si="9"/>
        <v>0</v>
      </c>
      <c r="L52" s="464" t="str">
        <f t="shared" si="10"/>
        <v/>
      </c>
      <c r="M52" s="256">
        <v>-29.5</v>
      </c>
      <c r="N52" s="257" t="s">
        <v>212</v>
      </c>
      <c r="O52" s="256">
        <f>G52*M52</f>
        <v>0</v>
      </c>
      <c r="P52" s="300" t="s">
        <v>273</v>
      </c>
      <c r="Q52" s="256"/>
      <c r="R52" s="256"/>
      <c r="S52" s="256"/>
      <c r="T52" s="257"/>
      <c r="U52" s="256"/>
      <c r="V52" s="256"/>
      <c r="W52" s="256"/>
      <c r="X52" s="290"/>
      <c r="Y52" s="256">
        <f>O52</f>
        <v>0</v>
      </c>
      <c r="Z52" s="256"/>
      <c r="AA52" s="296">
        <f t="shared" si="11"/>
        <v>0</v>
      </c>
      <c r="AB52" s="266"/>
      <c r="AC52" s="28"/>
      <c r="AD52" s="28"/>
      <c r="AE52" s="28"/>
      <c r="AF52" s="28"/>
      <c r="AG52" s="28"/>
      <c r="AH52" s="28"/>
      <c r="AI52" s="28"/>
      <c r="AJ52" s="28"/>
      <c r="AK52" s="28"/>
      <c r="AL52" s="28"/>
      <c r="AM52" s="28"/>
      <c r="AN52" s="28"/>
      <c r="AO52" s="28"/>
      <c r="AP52" s="28"/>
      <c r="AQ52" s="28"/>
      <c r="AR52" s="28"/>
      <c r="AS52" s="28"/>
      <c r="AT52" s="28"/>
      <c r="AU52" s="28"/>
      <c r="AV52" s="28"/>
      <c r="AW52" s="28"/>
    </row>
    <row r="53" spans="1:49" s="28" customFormat="1" ht="31.05" customHeight="1">
      <c r="A53" s="450"/>
      <c r="B53" s="35"/>
      <c r="C53" s="474" t="s">
        <v>358</v>
      </c>
      <c r="D53" s="350"/>
      <c r="E53" s="452" t="b">
        <v>0</v>
      </c>
      <c r="F53" s="453">
        <f>('MAIN SHEET'!$H$30)*I53/100</f>
        <v>0</v>
      </c>
      <c r="G53" s="453">
        <f>('MAIN SHEET'!$I$30)*I53/100</f>
        <v>0</v>
      </c>
      <c r="H53" s="35" t="s">
        <v>453</v>
      </c>
      <c r="I53" s="512">
        <v>100</v>
      </c>
      <c r="J53" s="455" t="s">
        <v>334</v>
      </c>
      <c r="K53" s="456">
        <f t="shared" si="9"/>
        <v>0</v>
      </c>
      <c r="L53" s="422" t="str">
        <f t="shared" si="10"/>
        <v/>
      </c>
      <c r="M53" s="246">
        <v>8.4000000000000005E-2</v>
      </c>
      <c r="N53" s="245" t="s">
        <v>150</v>
      </c>
      <c r="O53" s="246">
        <f>G53*0.3048*2000*M53</f>
        <v>0</v>
      </c>
      <c r="P53" s="253" t="s">
        <v>356</v>
      </c>
      <c r="Q53" s="246"/>
      <c r="R53" s="246"/>
      <c r="S53" s="246"/>
      <c r="T53" s="245"/>
      <c r="U53" s="246"/>
      <c r="V53" s="246"/>
      <c r="W53" s="246"/>
      <c r="X53" s="252"/>
      <c r="Y53" s="246">
        <f>AVERAGE(O53,S53,W53)</f>
        <v>0</v>
      </c>
      <c r="Z53" s="246"/>
      <c r="AA53" s="301">
        <f t="shared" si="11"/>
        <v>0</v>
      </c>
      <c r="AB53" s="266"/>
    </row>
    <row r="54" spans="1:49" s="6" customFormat="1" ht="31.05" customHeight="1">
      <c r="A54" s="457"/>
      <c r="B54" s="44"/>
      <c r="C54" s="472" t="s">
        <v>359</v>
      </c>
      <c r="D54" s="349"/>
      <c r="E54" s="473" t="b">
        <v>0</v>
      </c>
      <c r="F54" s="460">
        <f>('MAIN SHEET'!$H$30)*I54/100</f>
        <v>0</v>
      </c>
      <c r="G54" s="461">
        <f>('MAIN SHEET'!$I$30)*I54/100</f>
        <v>0</v>
      </c>
      <c r="H54" s="44" t="s">
        <v>453</v>
      </c>
      <c r="I54" s="512">
        <v>100</v>
      </c>
      <c r="J54" s="468" t="s">
        <v>334</v>
      </c>
      <c r="K54" s="463">
        <f>AA54</f>
        <v>0</v>
      </c>
      <c r="L54" s="464" t="str">
        <f t="shared" si="10"/>
        <v/>
      </c>
      <c r="M54" s="256">
        <v>8.4000000000000005E-2</v>
      </c>
      <c r="N54" s="257" t="s">
        <v>150</v>
      </c>
      <c r="O54" s="256">
        <f>G54*0.4064*2000*M54</f>
        <v>0</v>
      </c>
      <c r="P54" s="300" t="s">
        <v>357</v>
      </c>
      <c r="Q54" s="256"/>
      <c r="R54" s="256"/>
      <c r="S54" s="256"/>
      <c r="T54" s="257"/>
      <c r="U54" s="256"/>
      <c r="V54" s="256"/>
      <c r="W54" s="256"/>
      <c r="X54" s="290"/>
      <c r="Y54" s="256">
        <f>AVERAGE(O54,S54,W54)</f>
        <v>0</v>
      </c>
      <c r="Z54" s="256"/>
      <c r="AA54" s="296">
        <f t="shared" si="11"/>
        <v>0</v>
      </c>
      <c r="AB54" s="266"/>
      <c r="AC54" s="28"/>
      <c r="AD54" s="28"/>
      <c r="AE54" s="28"/>
      <c r="AF54" s="28"/>
      <c r="AG54" s="28"/>
      <c r="AH54" s="28"/>
      <c r="AI54" s="28"/>
      <c r="AJ54" s="28"/>
      <c r="AK54" s="28"/>
      <c r="AL54" s="28"/>
      <c r="AM54" s="28"/>
      <c r="AN54" s="28"/>
      <c r="AO54" s="28"/>
      <c r="AP54" s="28"/>
      <c r="AQ54" s="28"/>
      <c r="AR54" s="28"/>
      <c r="AS54" s="28"/>
      <c r="AT54" s="28"/>
      <c r="AU54" s="28"/>
      <c r="AV54" s="28"/>
      <c r="AW54" s="28"/>
    </row>
    <row r="55" spans="1:49" s="28" customFormat="1" ht="31.05" customHeight="1">
      <c r="A55" s="450"/>
      <c r="B55" s="35"/>
      <c r="C55" s="474"/>
      <c r="D55" s="35"/>
      <c r="E55" s="35"/>
      <c r="F55" s="35"/>
      <c r="G55" s="35"/>
      <c r="H55" s="35"/>
      <c r="I55" s="35"/>
      <c r="J55" s="35"/>
      <c r="K55" s="35"/>
      <c r="L55" s="470"/>
      <c r="M55" s="246"/>
      <c r="N55" s="245"/>
      <c r="O55" s="246"/>
      <c r="P55" s="247"/>
      <c r="Q55" s="246"/>
      <c r="R55" s="246"/>
      <c r="S55" s="246"/>
      <c r="T55" s="245"/>
      <c r="U55" s="246"/>
      <c r="V55" s="246"/>
      <c r="W55" s="246"/>
      <c r="X55" s="252"/>
      <c r="Y55" s="246"/>
      <c r="Z55" s="246"/>
      <c r="AA55" s="246"/>
      <c r="AB55" s="266"/>
    </row>
    <row r="56" spans="1:49" s="6" customFormat="1" ht="31.05" customHeight="1">
      <c r="A56" s="446"/>
      <c r="B56" s="447" t="s">
        <v>90</v>
      </c>
      <c r="C56" s="40"/>
      <c r="D56" s="40"/>
      <c r="E56" s="40"/>
      <c r="F56" s="40"/>
      <c r="G56" s="40"/>
      <c r="H56" s="448"/>
      <c r="I56" s="448"/>
      <c r="J56" s="40"/>
      <c r="K56" s="40"/>
      <c r="L56" s="449"/>
      <c r="M56" s="256"/>
      <c r="N56" s="256"/>
      <c r="O56" s="256"/>
      <c r="P56" s="257"/>
      <c r="Q56" s="256"/>
      <c r="R56" s="256"/>
      <c r="S56" s="256"/>
      <c r="T56" s="256"/>
      <c r="U56" s="256"/>
      <c r="V56" s="256"/>
      <c r="W56" s="256"/>
      <c r="X56" s="256"/>
      <c r="Y56" s="256">
        <f>O56+S56+W56</f>
        <v>0</v>
      </c>
      <c r="Z56" s="256"/>
      <c r="AA56" s="256">
        <f t="shared" si="1"/>
        <v>0</v>
      </c>
      <c r="AB56" s="266"/>
      <c r="AC56" s="28"/>
      <c r="AD56" s="28"/>
      <c r="AE56" s="28"/>
      <c r="AF56" s="28"/>
      <c r="AG56" s="28"/>
      <c r="AH56" s="28"/>
      <c r="AI56" s="28"/>
      <c r="AJ56" s="28"/>
      <c r="AK56" s="28"/>
      <c r="AL56" s="28"/>
      <c r="AM56" s="28"/>
      <c r="AN56" s="28"/>
      <c r="AO56" s="28"/>
      <c r="AP56" s="28"/>
      <c r="AQ56" s="28"/>
      <c r="AR56" s="28"/>
      <c r="AS56" s="28"/>
      <c r="AT56" s="28"/>
      <c r="AU56" s="28"/>
      <c r="AV56" s="28"/>
      <c r="AW56" s="28"/>
    </row>
    <row r="57" spans="1:49" ht="31.05" customHeight="1">
      <c r="A57" s="437"/>
      <c r="B57" s="354"/>
      <c r="C57" s="480" t="s">
        <v>91</v>
      </c>
      <c r="D57" s="350"/>
      <c r="E57" s="481" t="b">
        <v>0</v>
      </c>
      <c r="F57" s="453">
        <f>('MAIN SHEET'!$H$30)*I57/100</f>
        <v>0</v>
      </c>
      <c r="G57" s="453">
        <f>('MAIN SHEET'!$I$30)*I57/100</f>
        <v>0</v>
      </c>
      <c r="H57" s="35" t="s">
        <v>453</v>
      </c>
      <c r="I57" s="454">
        <v>100</v>
      </c>
      <c r="J57" s="467" t="s">
        <v>334</v>
      </c>
      <c r="K57" s="514">
        <f t="shared" ref="K57:K70" si="12">AA57</f>
        <v>0</v>
      </c>
      <c r="L57" s="422" t="str">
        <f t="shared" ref="L57:L70" si="13">IF($E57,K57,"")</f>
        <v/>
      </c>
      <c r="M57" s="262">
        <v>72.64</v>
      </c>
      <c r="N57" s="262" t="s">
        <v>138</v>
      </c>
      <c r="O57" s="262">
        <f>G57*0.0159*M57</f>
        <v>0</v>
      </c>
      <c r="P57" s="264" t="s">
        <v>147</v>
      </c>
      <c r="Q57" s="262">
        <v>74.02</v>
      </c>
      <c r="R57" s="262" t="s">
        <v>138</v>
      </c>
      <c r="S57" s="262">
        <f>G57*0.0159*Q57</f>
        <v>0</v>
      </c>
      <c r="T57" s="262" t="s">
        <v>379</v>
      </c>
      <c r="U57" s="262">
        <v>70.97</v>
      </c>
      <c r="V57" s="262" t="s">
        <v>138</v>
      </c>
      <c r="W57" s="262">
        <f>G57*0.0159*U57</f>
        <v>0</v>
      </c>
      <c r="X57" s="262" t="s">
        <v>380</v>
      </c>
      <c r="Y57" s="256">
        <f>AVERAGE(O57,S57,W57)</f>
        <v>0</v>
      </c>
      <c r="AA57" s="256">
        <f t="shared" si="1"/>
        <v>0</v>
      </c>
    </row>
    <row r="58" spans="1:49" s="6" customFormat="1" ht="31.05" customHeight="1">
      <c r="A58" s="457"/>
      <c r="B58" s="44"/>
      <c r="C58" s="500" t="s">
        <v>353</v>
      </c>
      <c r="D58" s="349"/>
      <c r="E58" s="473" t="b">
        <v>0</v>
      </c>
      <c r="F58" s="460">
        <f>('MAIN SHEET'!$H$30)*I58/100</f>
        <v>0</v>
      </c>
      <c r="G58" s="461">
        <f>('MAIN SHEET'!$I$30)*I58/100</f>
        <v>0</v>
      </c>
      <c r="H58" s="44" t="s">
        <v>453</v>
      </c>
      <c r="I58" s="454">
        <v>100</v>
      </c>
      <c r="J58" s="502" t="s">
        <v>334</v>
      </c>
      <c r="K58" s="463">
        <f>$AA58</f>
        <v>0</v>
      </c>
      <c r="L58" s="464" t="str">
        <f t="shared" si="13"/>
        <v/>
      </c>
      <c r="M58" s="256">
        <v>72.64</v>
      </c>
      <c r="N58" s="256" t="s">
        <v>138</v>
      </c>
      <c r="O58" s="256">
        <f>G58*0.015875*M58</f>
        <v>0</v>
      </c>
      <c r="P58" s="277" t="s">
        <v>147</v>
      </c>
      <c r="Q58" s="262">
        <v>74.02</v>
      </c>
      <c r="R58" s="256" t="s">
        <v>138</v>
      </c>
      <c r="S58" s="262">
        <f>G58*0.0159*Q58</f>
        <v>0</v>
      </c>
      <c r="T58" s="262" t="s">
        <v>379</v>
      </c>
      <c r="U58" s="262">
        <v>70.97</v>
      </c>
      <c r="V58" s="256" t="s">
        <v>138</v>
      </c>
      <c r="W58" s="262">
        <f>G58*0.0159*U58</f>
        <v>0</v>
      </c>
      <c r="X58" s="262" t="s">
        <v>380</v>
      </c>
      <c r="Y58" s="256">
        <f t="shared" ref="Y58:Y70" si="14">AVERAGE(O58,S58,W58)</f>
        <v>0</v>
      </c>
      <c r="Z58" s="256">
        <f>G58*0.015875*434*0.5*3.67</f>
        <v>0</v>
      </c>
      <c r="AA58" s="256">
        <f t="shared" si="1"/>
        <v>0</v>
      </c>
      <c r="AB58" s="266"/>
      <c r="AC58" s="28"/>
      <c r="AD58" s="28"/>
      <c r="AE58" s="28"/>
      <c r="AF58" s="28"/>
      <c r="AG58" s="28"/>
      <c r="AH58" s="28"/>
      <c r="AI58" s="28"/>
      <c r="AJ58" s="28"/>
      <c r="AK58" s="28"/>
      <c r="AL58" s="28"/>
      <c r="AM58" s="28"/>
      <c r="AN58" s="28"/>
      <c r="AO58" s="28"/>
      <c r="AP58" s="28"/>
      <c r="AQ58" s="28"/>
      <c r="AR58" s="28"/>
      <c r="AS58" s="28"/>
      <c r="AT58" s="28"/>
      <c r="AU58" s="28"/>
      <c r="AV58" s="28"/>
      <c r="AW58" s="28"/>
    </row>
    <row r="59" spans="1:49" s="28" customFormat="1" ht="31.05" customHeight="1">
      <c r="A59" s="450"/>
      <c r="B59" s="35"/>
      <c r="C59" s="474" t="s">
        <v>92</v>
      </c>
      <c r="D59" s="350"/>
      <c r="E59" s="452" t="b">
        <v>0</v>
      </c>
      <c r="F59" s="453">
        <f>('MAIN SHEET'!$H$30)*I59/100</f>
        <v>0</v>
      </c>
      <c r="G59" s="453">
        <f>('MAIN SHEET'!$I$30)*I59/100</f>
        <v>0</v>
      </c>
      <c r="H59" s="35" t="s">
        <v>453</v>
      </c>
      <c r="I59" s="454">
        <v>100</v>
      </c>
      <c r="J59" s="455" t="s">
        <v>334</v>
      </c>
      <c r="K59" s="456">
        <f t="shared" si="12"/>
        <v>0</v>
      </c>
      <c r="L59" s="422" t="str">
        <f t="shared" si="13"/>
        <v/>
      </c>
      <c r="M59" s="246">
        <v>72.64</v>
      </c>
      <c r="N59" s="246" t="s">
        <v>138</v>
      </c>
      <c r="O59" s="246">
        <f>G59*0.01905*M59</f>
        <v>0</v>
      </c>
      <c r="P59" s="245" t="s">
        <v>147</v>
      </c>
      <c r="Q59" s="262">
        <v>74.02</v>
      </c>
      <c r="R59" s="246" t="s">
        <v>138</v>
      </c>
      <c r="S59" s="246">
        <f>G59*0.01905*Q59</f>
        <v>0</v>
      </c>
      <c r="T59" s="262" t="s">
        <v>379</v>
      </c>
      <c r="U59" s="262">
        <v>70.97</v>
      </c>
      <c r="V59" s="246" t="s">
        <v>138</v>
      </c>
      <c r="W59" s="246">
        <f>G59*0.01905*U59</f>
        <v>0</v>
      </c>
      <c r="X59" s="262" t="s">
        <v>380</v>
      </c>
      <c r="Y59" s="256">
        <f t="shared" si="14"/>
        <v>0</v>
      </c>
      <c r="Z59" s="246"/>
      <c r="AA59" s="246">
        <f t="shared" si="1"/>
        <v>0</v>
      </c>
      <c r="AB59" s="266"/>
    </row>
    <row r="60" spans="1:49" s="6" customFormat="1" ht="31.05" customHeight="1">
      <c r="A60" s="457"/>
      <c r="B60" s="44"/>
      <c r="C60" s="500" t="s">
        <v>351</v>
      </c>
      <c r="D60" s="349"/>
      <c r="E60" s="473" t="b">
        <v>0</v>
      </c>
      <c r="F60" s="460">
        <f>('MAIN SHEET'!$H$30)*I60/100</f>
        <v>0</v>
      </c>
      <c r="G60" s="461">
        <f>('MAIN SHEET'!$I$30)*I60/100</f>
        <v>0</v>
      </c>
      <c r="H60" s="44" t="s">
        <v>453</v>
      </c>
      <c r="I60" s="454">
        <v>100</v>
      </c>
      <c r="J60" s="502" t="s">
        <v>334</v>
      </c>
      <c r="K60" s="463">
        <f>$AA60</f>
        <v>0</v>
      </c>
      <c r="L60" s="464" t="str">
        <f t="shared" si="13"/>
        <v/>
      </c>
      <c r="M60" s="256">
        <v>72.64</v>
      </c>
      <c r="N60" s="256" t="s">
        <v>138</v>
      </c>
      <c r="O60" s="256">
        <f>G60*0.01905*M60</f>
        <v>0</v>
      </c>
      <c r="P60" s="257" t="s">
        <v>147</v>
      </c>
      <c r="Q60" s="262">
        <v>74.02</v>
      </c>
      <c r="R60" s="256" t="s">
        <v>138</v>
      </c>
      <c r="S60" s="246">
        <f>G60*0.01905*Q60</f>
        <v>0</v>
      </c>
      <c r="T60" s="262" t="s">
        <v>379</v>
      </c>
      <c r="U60" s="262">
        <v>70.97</v>
      </c>
      <c r="V60" s="256" t="s">
        <v>138</v>
      </c>
      <c r="W60" s="246">
        <f>G60*0.01905*U60</f>
        <v>0</v>
      </c>
      <c r="X60" s="262" t="s">
        <v>380</v>
      </c>
      <c r="Y60" s="256">
        <f t="shared" si="14"/>
        <v>0</v>
      </c>
      <c r="Z60" s="256">
        <f>G60*0.01905*434*0.5*3.67</f>
        <v>0</v>
      </c>
      <c r="AA60" s="256">
        <f t="shared" si="1"/>
        <v>0</v>
      </c>
      <c r="AB60" s="266"/>
      <c r="AC60" s="28"/>
      <c r="AD60" s="28"/>
      <c r="AE60" s="28"/>
      <c r="AF60" s="28"/>
      <c r="AG60" s="28"/>
      <c r="AH60" s="28"/>
      <c r="AI60" s="28"/>
      <c r="AJ60" s="28"/>
      <c r="AK60" s="28"/>
      <c r="AL60" s="28"/>
      <c r="AM60" s="28"/>
      <c r="AN60" s="28"/>
      <c r="AO60" s="28"/>
      <c r="AP60" s="28"/>
      <c r="AQ60" s="28"/>
      <c r="AR60" s="28"/>
      <c r="AS60" s="28"/>
      <c r="AT60" s="28"/>
      <c r="AU60" s="28"/>
      <c r="AV60" s="28"/>
      <c r="AW60" s="28"/>
    </row>
    <row r="61" spans="1:49" s="28" customFormat="1" ht="31.05" customHeight="1">
      <c r="A61" s="450"/>
      <c r="B61" s="35"/>
      <c r="C61" s="474" t="s">
        <v>200</v>
      </c>
      <c r="D61" s="350"/>
      <c r="E61" s="452" t="b">
        <v>0</v>
      </c>
      <c r="F61" s="453">
        <f>('MAIN SHEET'!$H$30)*I61/100</f>
        <v>0</v>
      </c>
      <c r="G61" s="453">
        <f>('MAIN SHEET'!$I$30)*I61/100</f>
        <v>0</v>
      </c>
      <c r="H61" s="35" t="s">
        <v>453</v>
      </c>
      <c r="I61" s="454">
        <v>100</v>
      </c>
      <c r="J61" s="455" t="s">
        <v>334</v>
      </c>
      <c r="K61" s="456">
        <f t="shared" si="12"/>
        <v>0</v>
      </c>
      <c r="L61" s="422" t="str">
        <f t="shared" si="13"/>
        <v/>
      </c>
      <c r="M61" s="246">
        <v>0.158</v>
      </c>
      <c r="N61" s="246" t="s">
        <v>199</v>
      </c>
      <c r="O61" s="246">
        <f>G61*0.1025*0.8*1550*M61</f>
        <v>0</v>
      </c>
      <c r="P61" s="266" t="s">
        <v>198</v>
      </c>
      <c r="Q61" s="246"/>
      <c r="R61" s="246"/>
      <c r="S61" s="246"/>
      <c r="T61" s="246"/>
      <c r="U61" s="246"/>
      <c r="V61" s="246"/>
      <c r="W61" s="246"/>
      <c r="X61" s="246"/>
      <c r="Y61" s="256">
        <f t="shared" si="14"/>
        <v>0</v>
      </c>
      <c r="Z61" s="246"/>
      <c r="AA61" s="246">
        <f t="shared" si="1"/>
        <v>0</v>
      </c>
      <c r="AB61" s="266"/>
    </row>
    <row r="62" spans="1:49" s="6" customFormat="1" ht="31.05" customHeight="1">
      <c r="A62" s="457"/>
      <c r="B62" s="44"/>
      <c r="C62" s="472" t="s">
        <v>201</v>
      </c>
      <c r="D62" s="349"/>
      <c r="E62" s="473" t="b">
        <v>0</v>
      </c>
      <c r="F62" s="460">
        <f>('MAIN SHEET'!$H$30)*I62/100</f>
        <v>0</v>
      </c>
      <c r="G62" s="461">
        <f>('MAIN SHEET'!$I$30)*I62/100</f>
        <v>0</v>
      </c>
      <c r="H62" s="44" t="s">
        <v>453</v>
      </c>
      <c r="I62" s="454">
        <v>100</v>
      </c>
      <c r="J62" s="468" t="s">
        <v>334</v>
      </c>
      <c r="K62" s="463">
        <f t="shared" si="12"/>
        <v>0</v>
      </c>
      <c r="L62" s="464" t="str">
        <f t="shared" si="13"/>
        <v/>
      </c>
      <c r="M62" s="256">
        <v>419</v>
      </c>
      <c r="N62" s="302" t="s">
        <v>138</v>
      </c>
      <c r="O62" s="256">
        <f>G62*0.1025*M62</f>
        <v>0</v>
      </c>
      <c r="P62" s="277" t="s">
        <v>203</v>
      </c>
      <c r="Q62" s="256"/>
      <c r="R62" s="256"/>
      <c r="S62" s="256"/>
      <c r="T62" s="256"/>
      <c r="U62" s="256"/>
      <c r="V62" s="256"/>
      <c r="W62" s="256"/>
      <c r="X62" s="256"/>
      <c r="Y62" s="256">
        <f t="shared" si="14"/>
        <v>0</v>
      </c>
      <c r="Z62" s="256"/>
      <c r="AA62" s="256">
        <f t="shared" si="1"/>
        <v>0</v>
      </c>
      <c r="AB62" s="266"/>
      <c r="AC62" s="28"/>
      <c r="AD62" s="28"/>
      <c r="AE62" s="28"/>
      <c r="AF62" s="28"/>
      <c r="AG62" s="28"/>
      <c r="AH62" s="28"/>
      <c r="AI62" s="28"/>
      <c r="AJ62" s="28"/>
      <c r="AK62" s="28"/>
      <c r="AL62" s="28"/>
      <c r="AM62" s="28"/>
      <c r="AN62" s="28"/>
      <c r="AO62" s="28"/>
      <c r="AP62" s="28"/>
      <c r="AQ62" s="28"/>
      <c r="AR62" s="28"/>
      <c r="AS62" s="28"/>
      <c r="AT62" s="28"/>
      <c r="AU62" s="28"/>
      <c r="AV62" s="28"/>
      <c r="AW62" s="28"/>
    </row>
    <row r="63" spans="1:49" s="28" customFormat="1" ht="31.05" customHeight="1">
      <c r="A63" s="450"/>
      <c r="B63" s="35"/>
      <c r="C63" s="474" t="s">
        <v>202</v>
      </c>
      <c r="D63" s="350"/>
      <c r="E63" s="452" t="b">
        <v>0</v>
      </c>
      <c r="F63" s="453">
        <f>('MAIN SHEET'!$H$30)*I63/100</f>
        <v>0</v>
      </c>
      <c r="G63" s="453">
        <f>('MAIN SHEET'!$I$30)*I63/100</f>
        <v>0</v>
      </c>
      <c r="H63" s="35" t="s">
        <v>453</v>
      </c>
      <c r="I63" s="454">
        <v>100</v>
      </c>
      <c r="J63" s="455" t="s">
        <v>334</v>
      </c>
      <c r="K63" s="456">
        <f t="shared" si="12"/>
        <v>0</v>
      </c>
      <c r="L63" s="422" t="str">
        <f t="shared" si="13"/>
        <v/>
      </c>
      <c r="M63" s="246">
        <v>30.14</v>
      </c>
      <c r="N63" s="303" t="s">
        <v>204</v>
      </c>
      <c r="O63" s="246">
        <f t="shared" ref="O63:O68" si="15">G63*M63</f>
        <v>0</v>
      </c>
      <c r="P63" s="250" t="s">
        <v>205</v>
      </c>
      <c r="Q63" s="246"/>
      <c r="R63" s="246"/>
      <c r="S63" s="246"/>
      <c r="T63" s="246"/>
      <c r="U63" s="246"/>
      <c r="V63" s="246"/>
      <c r="W63" s="246"/>
      <c r="X63" s="246"/>
      <c r="Y63" s="256">
        <f t="shared" si="14"/>
        <v>0</v>
      </c>
      <c r="Z63" s="246"/>
      <c r="AA63" s="246">
        <f t="shared" si="1"/>
        <v>0</v>
      </c>
      <c r="AB63" s="266"/>
    </row>
    <row r="64" spans="1:49" s="6" customFormat="1" ht="31.05" customHeight="1">
      <c r="A64" s="457"/>
      <c r="B64" s="44"/>
      <c r="C64" s="472" t="s">
        <v>370</v>
      </c>
      <c r="D64" s="349"/>
      <c r="E64" s="473" t="b">
        <v>0</v>
      </c>
      <c r="F64" s="460">
        <f>('MAIN SHEET'!$H$30)*I64/100</f>
        <v>0</v>
      </c>
      <c r="G64" s="461">
        <f>('MAIN SHEET'!$I$30)*I64/100</f>
        <v>0</v>
      </c>
      <c r="H64" s="44" t="s">
        <v>453</v>
      </c>
      <c r="I64" s="454">
        <v>100</v>
      </c>
      <c r="J64" s="468" t="s">
        <v>334</v>
      </c>
      <c r="K64" s="463">
        <f t="shared" si="12"/>
        <v>0</v>
      </c>
      <c r="L64" s="464" t="str">
        <f t="shared" si="13"/>
        <v/>
      </c>
      <c r="M64" s="256">
        <v>5.38</v>
      </c>
      <c r="N64" s="256" t="s">
        <v>207</v>
      </c>
      <c r="O64" s="256">
        <f t="shared" si="15"/>
        <v>0</v>
      </c>
      <c r="P64" s="277" t="s">
        <v>206</v>
      </c>
      <c r="Q64" s="256"/>
      <c r="R64" s="256"/>
      <c r="S64" s="256"/>
      <c r="T64" s="256"/>
      <c r="U64" s="256"/>
      <c r="V64" s="256"/>
      <c r="W64" s="256"/>
      <c r="X64" s="256"/>
      <c r="Y64" s="256">
        <f t="shared" si="14"/>
        <v>0</v>
      </c>
      <c r="Z64" s="256"/>
      <c r="AA64" s="256">
        <f t="shared" si="1"/>
        <v>0</v>
      </c>
      <c r="AB64" s="266"/>
      <c r="AC64" s="28"/>
      <c r="AD64" s="28"/>
      <c r="AE64" s="28"/>
      <c r="AF64" s="28"/>
      <c r="AG64" s="28"/>
      <c r="AH64" s="28"/>
      <c r="AI64" s="28"/>
      <c r="AJ64" s="28"/>
      <c r="AK64" s="28"/>
      <c r="AL64" s="28"/>
      <c r="AM64" s="28"/>
      <c r="AN64" s="28"/>
      <c r="AO64" s="28"/>
      <c r="AP64" s="28"/>
      <c r="AQ64" s="28"/>
      <c r="AR64" s="28"/>
      <c r="AS64" s="28"/>
      <c r="AT64" s="28"/>
      <c r="AU64" s="28"/>
      <c r="AV64" s="28"/>
      <c r="AW64" s="28"/>
    </row>
    <row r="65" spans="1:49" s="28" customFormat="1" ht="31.05" customHeight="1">
      <c r="A65" s="450"/>
      <c r="B65" s="35"/>
      <c r="C65" s="474" t="s">
        <v>371</v>
      </c>
      <c r="D65" s="350"/>
      <c r="E65" s="452" t="b">
        <v>0</v>
      </c>
      <c r="F65" s="453">
        <f>('MAIN SHEET'!$H$30)*I65/100</f>
        <v>0</v>
      </c>
      <c r="G65" s="456">
        <f>('MAIN SHEET'!$I$30)*I65/100</f>
        <v>0</v>
      </c>
      <c r="H65" s="35" t="s">
        <v>453</v>
      </c>
      <c r="I65" s="454">
        <v>100</v>
      </c>
      <c r="J65" s="455" t="s">
        <v>334</v>
      </c>
      <c r="K65" s="456">
        <f t="shared" si="12"/>
        <v>0</v>
      </c>
      <c r="L65" s="422" t="str">
        <f t="shared" si="13"/>
        <v/>
      </c>
      <c r="M65" s="246">
        <v>14.96</v>
      </c>
      <c r="N65" s="246" t="s">
        <v>209</v>
      </c>
      <c r="O65" s="246">
        <f t="shared" si="15"/>
        <v>0</v>
      </c>
      <c r="P65" s="250" t="s">
        <v>208</v>
      </c>
      <c r="Q65" s="246">
        <v>13.55</v>
      </c>
      <c r="R65" s="246" t="s">
        <v>210</v>
      </c>
      <c r="S65" s="246">
        <f>G65*Q65</f>
        <v>0</v>
      </c>
      <c r="T65" s="246" t="s">
        <v>211</v>
      </c>
      <c r="U65" s="246"/>
      <c r="V65" s="246"/>
      <c r="W65" s="246"/>
      <c r="X65" s="246"/>
      <c r="Y65" s="256">
        <f t="shared" si="14"/>
        <v>0</v>
      </c>
      <c r="Z65" s="246"/>
      <c r="AA65" s="246">
        <f>Y65-Z65</f>
        <v>0</v>
      </c>
      <c r="AB65" s="266"/>
    </row>
    <row r="66" spans="1:49" s="6" customFormat="1" ht="31.05" customHeight="1">
      <c r="A66" s="457"/>
      <c r="B66" s="44"/>
      <c r="C66" s="472" t="s">
        <v>372</v>
      </c>
      <c r="D66" s="349"/>
      <c r="E66" s="473" t="b">
        <v>0</v>
      </c>
      <c r="F66" s="460">
        <f>('MAIN SHEET'!$H$30)*I66/100</f>
        <v>0</v>
      </c>
      <c r="G66" s="461">
        <f>('MAIN SHEET'!$I$30)*I66/100</f>
        <v>0</v>
      </c>
      <c r="H66" s="44" t="s">
        <v>453</v>
      </c>
      <c r="I66" s="454">
        <v>100</v>
      </c>
      <c r="J66" s="468" t="s">
        <v>334</v>
      </c>
      <c r="K66" s="463">
        <f t="shared" si="12"/>
        <v>0</v>
      </c>
      <c r="L66" s="464" t="str">
        <f t="shared" si="13"/>
        <v/>
      </c>
      <c r="M66" s="256">
        <v>37.56</v>
      </c>
      <c r="N66" s="277" t="s">
        <v>323</v>
      </c>
      <c r="O66" s="256">
        <f t="shared" si="15"/>
        <v>0</v>
      </c>
      <c r="P66" s="295" t="s">
        <v>324</v>
      </c>
      <c r="Q66" s="256">
        <v>41.41</v>
      </c>
      <c r="R66" s="277" t="s">
        <v>326</v>
      </c>
      <c r="S66" s="256">
        <f>G66*Q66</f>
        <v>0</v>
      </c>
      <c r="T66" s="295" t="s">
        <v>325</v>
      </c>
      <c r="U66" s="256"/>
      <c r="V66" s="256"/>
      <c r="W66" s="256"/>
      <c r="X66" s="304"/>
      <c r="Y66" s="256">
        <f t="shared" si="14"/>
        <v>0</v>
      </c>
      <c r="Z66" s="256"/>
      <c r="AA66" s="256">
        <f>Y66-Z66</f>
        <v>0</v>
      </c>
      <c r="AB66" s="266"/>
      <c r="AC66" s="28"/>
      <c r="AD66" s="28"/>
      <c r="AE66" s="28"/>
      <c r="AF66" s="28"/>
      <c r="AG66" s="28"/>
      <c r="AH66" s="28"/>
      <c r="AI66" s="28"/>
      <c r="AJ66" s="28"/>
      <c r="AK66" s="28"/>
      <c r="AL66" s="28"/>
      <c r="AM66" s="28"/>
      <c r="AN66" s="28"/>
      <c r="AO66" s="28"/>
      <c r="AP66" s="28"/>
      <c r="AQ66" s="28"/>
      <c r="AR66" s="28"/>
      <c r="AS66" s="28"/>
      <c r="AT66" s="28"/>
      <c r="AU66" s="28"/>
      <c r="AV66" s="28"/>
      <c r="AW66" s="28"/>
    </row>
    <row r="67" spans="1:49" s="28" customFormat="1" ht="31.05" customHeight="1">
      <c r="A67" s="450"/>
      <c r="B67" s="35"/>
      <c r="C67" s="474" t="s">
        <v>373</v>
      </c>
      <c r="D67" s="350"/>
      <c r="E67" s="452" t="b">
        <v>0</v>
      </c>
      <c r="F67" s="453">
        <f>('MAIN SHEET'!$H$30)*I67/100</f>
        <v>0</v>
      </c>
      <c r="G67" s="453">
        <f>('MAIN SHEET'!$I$30)*I67/100</f>
        <v>0</v>
      </c>
      <c r="H67" s="35" t="s">
        <v>453</v>
      </c>
      <c r="I67" s="454">
        <v>100</v>
      </c>
      <c r="J67" s="455" t="s">
        <v>334</v>
      </c>
      <c r="K67" s="456">
        <f t="shared" si="12"/>
        <v>0</v>
      </c>
      <c r="L67" s="422" t="str">
        <f t="shared" si="13"/>
        <v/>
      </c>
      <c r="M67" s="246">
        <v>6.83</v>
      </c>
      <c r="N67" s="250" t="s">
        <v>327</v>
      </c>
      <c r="O67" s="246">
        <f t="shared" si="15"/>
        <v>0</v>
      </c>
      <c r="P67" s="305" t="s">
        <v>328</v>
      </c>
      <c r="Q67" s="246"/>
      <c r="R67" s="246"/>
      <c r="S67" s="246"/>
      <c r="T67" s="306"/>
      <c r="U67" s="246"/>
      <c r="V67" s="246"/>
      <c r="W67" s="246"/>
      <c r="X67" s="306"/>
      <c r="Y67" s="256">
        <f t="shared" si="14"/>
        <v>0</v>
      </c>
      <c r="Z67" s="246"/>
      <c r="AA67" s="246">
        <f>Y67-Z67</f>
        <v>0</v>
      </c>
      <c r="AB67" s="266"/>
    </row>
    <row r="68" spans="1:49" s="6" customFormat="1" ht="31.05" customHeight="1">
      <c r="A68" s="457"/>
      <c r="B68" s="44"/>
      <c r="C68" s="472" t="s">
        <v>93</v>
      </c>
      <c r="D68" s="349"/>
      <c r="E68" s="473" t="b">
        <v>0</v>
      </c>
      <c r="F68" s="460">
        <f>('MAIN SHEET'!$H$30)*I68/100</f>
        <v>0</v>
      </c>
      <c r="G68" s="461">
        <f>('MAIN SHEET'!$I$30)*I68/100</f>
        <v>0</v>
      </c>
      <c r="H68" s="44" t="s">
        <v>453</v>
      </c>
      <c r="I68" s="454">
        <v>100</v>
      </c>
      <c r="J68" s="468" t="s">
        <v>334</v>
      </c>
      <c r="K68" s="463">
        <f t="shared" si="12"/>
        <v>0</v>
      </c>
      <c r="L68" s="464" t="str">
        <f t="shared" si="13"/>
        <v/>
      </c>
      <c r="M68" s="256">
        <v>13.32</v>
      </c>
      <c r="N68" s="256" t="s">
        <v>212</v>
      </c>
      <c r="O68" s="256">
        <f t="shared" si="15"/>
        <v>0</v>
      </c>
      <c r="P68" s="277" t="s">
        <v>213</v>
      </c>
      <c r="Q68" s="256">
        <v>1.79</v>
      </c>
      <c r="R68" s="256" t="s">
        <v>215</v>
      </c>
      <c r="S68" s="256">
        <f>G68*0.008*1400*Q68</f>
        <v>0</v>
      </c>
      <c r="T68" s="277" t="s">
        <v>214</v>
      </c>
      <c r="U68" s="256">
        <v>0.67322000000000004</v>
      </c>
      <c r="V68" s="256" t="s">
        <v>217</v>
      </c>
      <c r="W68" s="256">
        <f>G68*0.008*1350*U68</f>
        <v>0</v>
      </c>
      <c r="X68" s="277" t="s">
        <v>216</v>
      </c>
      <c r="Y68" s="256">
        <f t="shared" si="14"/>
        <v>0</v>
      </c>
      <c r="Z68" s="256"/>
      <c r="AA68" s="256">
        <f t="shared" si="1"/>
        <v>0</v>
      </c>
      <c r="AB68" s="266"/>
      <c r="AC68" s="28"/>
      <c r="AD68" s="28"/>
      <c r="AE68" s="28"/>
      <c r="AF68" s="28"/>
      <c r="AG68" s="28"/>
      <c r="AH68" s="28"/>
      <c r="AI68" s="28"/>
      <c r="AJ68" s="28"/>
      <c r="AK68" s="28"/>
      <c r="AL68" s="28"/>
      <c r="AM68" s="28"/>
      <c r="AN68" s="28"/>
      <c r="AO68" s="28"/>
      <c r="AP68" s="28"/>
      <c r="AQ68" s="28"/>
      <c r="AR68" s="28"/>
      <c r="AS68" s="28"/>
      <c r="AT68" s="28"/>
      <c r="AU68" s="28"/>
      <c r="AV68" s="28"/>
      <c r="AW68" s="28"/>
    </row>
    <row r="69" spans="1:49" s="28" customFormat="1" ht="31.05" customHeight="1">
      <c r="A69" s="450"/>
      <c r="B69" s="35"/>
      <c r="C69" s="474" t="s">
        <v>221</v>
      </c>
      <c r="D69" s="350"/>
      <c r="E69" s="452" t="b">
        <v>0</v>
      </c>
      <c r="F69" s="453">
        <f>('MAIN SHEET'!$H$30)*I69/100</f>
        <v>0</v>
      </c>
      <c r="G69" s="453">
        <f>('MAIN SHEET'!$I$30)*I69/100</f>
        <v>0</v>
      </c>
      <c r="H69" s="35" t="s">
        <v>453</v>
      </c>
      <c r="I69" s="454">
        <v>100</v>
      </c>
      <c r="J69" s="455" t="s">
        <v>334</v>
      </c>
      <c r="K69" s="456">
        <f t="shared" si="12"/>
        <v>0</v>
      </c>
      <c r="L69" s="422" t="str">
        <f t="shared" si="13"/>
        <v/>
      </c>
      <c r="M69" s="246">
        <v>0.69199999999999995</v>
      </c>
      <c r="N69" s="246" t="s">
        <v>218</v>
      </c>
      <c r="O69" s="246">
        <f>(G69*0.01588)/4*1440*M69</f>
        <v>0</v>
      </c>
      <c r="P69" s="250" t="s">
        <v>219</v>
      </c>
      <c r="Q69" s="246">
        <v>7.5799999999999999E-3</v>
      </c>
      <c r="R69" s="246" t="s">
        <v>220</v>
      </c>
      <c r="S69" s="246">
        <f>G69*0.015875*1600*Q69</f>
        <v>0</v>
      </c>
      <c r="T69" s="246"/>
      <c r="U69" s="246"/>
      <c r="V69" s="246"/>
      <c r="W69" s="246"/>
      <c r="X69" s="246"/>
      <c r="Y69" s="256">
        <f t="shared" si="14"/>
        <v>0</v>
      </c>
      <c r="Z69" s="246"/>
      <c r="AA69" s="246">
        <f t="shared" si="1"/>
        <v>0</v>
      </c>
      <c r="AB69" s="266"/>
    </row>
    <row r="70" spans="1:49" s="6" customFormat="1" ht="31.05" customHeight="1">
      <c r="A70" s="457"/>
      <c r="B70" s="44"/>
      <c r="C70" s="472" t="s">
        <v>329</v>
      </c>
      <c r="D70" s="349"/>
      <c r="E70" s="473" t="b">
        <v>0</v>
      </c>
      <c r="F70" s="460">
        <f>('MAIN SHEET'!$H$30)*I70/100</f>
        <v>0</v>
      </c>
      <c r="G70" s="461">
        <f>('MAIN SHEET'!$I$30)*I70/100</f>
        <v>0</v>
      </c>
      <c r="H70" s="44" t="s">
        <v>453</v>
      </c>
      <c r="I70" s="454">
        <v>100</v>
      </c>
      <c r="J70" s="468" t="s">
        <v>334</v>
      </c>
      <c r="K70" s="463">
        <f t="shared" si="12"/>
        <v>0</v>
      </c>
      <c r="L70" s="464" t="str">
        <f t="shared" si="13"/>
        <v/>
      </c>
      <c r="M70" s="256">
        <v>0.51900000000000002</v>
      </c>
      <c r="N70" s="256" t="s">
        <v>150</v>
      </c>
      <c r="O70" s="256">
        <f>G70*4.625*M70</f>
        <v>0</v>
      </c>
      <c r="P70" s="295" t="s">
        <v>330</v>
      </c>
      <c r="Q70" s="256"/>
      <c r="R70" s="256"/>
      <c r="S70" s="256"/>
      <c r="T70" s="256"/>
      <c r="U70" s="256"/>
      <c r="V70" s="256"/>
      <c r="W70" s="256"/>
      <c r="X70" s="256"/>
      <c r="Y70" s="256">
        <f t="shared" si="14"/>
        <v>0</v>
      </c>
      <c r="Z70" s="256">
        <f>G70*4.625*0.45*0.55*3.67</f>
        <v>0</v>
      </c>
      <c r="AA70" s="256">
        <f>Y70-Z70</f>
        <v>0</v>
      </c>
      <c r="AB70" s="266"/>
      <c r="AC70" s="28"/>
      <c r="AD70" s="28"/>
      <c r="AE70" s="28"/>
      <c r="AF70" s="28"/>
      <c r="AG70" s="28"/>
      <c r="AH70" s="28"/>
      <c r="AI70" s="28"/>
      <c r="AJ70" s="28"/>
      <c r="AK70" s="28"/>
      <c r="AL70" s="28"/>
      <c r="AM70" s="28"/>
      <c r="AN70" s="28"/>
      <c r="AO70" s="28"/>
      <c r="AP70" s="28"/>
      <c r="AQ70" s="28"/>
      <c r="AR70" s="28"/>
      <c r="AS70" s="28"/>
      <c r="AT70" s="28"/>
      <c r="AU70" s="28"/>
      <c r="AV70" s="28"/>
      <c r="AW70" s="28"/>
    </row>
    <row r="71" spans="1:49" s="28" customFormat="1" ht="31.05" customHeight="1">
      <c r="A71" s="450"/>
      <c r="B71" s="35"/>
      <c r="C71" s="474"/>
      <c r="D71" s="35"/>
      <c r="E71" s="35"/>
      <c r="F71" s="35"/>
      <c r="G71" s="35"/>
      <c r="H71" s="35"/>
      <c r="I71" s="35"/>
      <c r="J71" s="35"/>
      <c r="K71" s="35"/>
      <c r="L71" s="470"/>
      <c r="M71" s="246"/>
      <c r="N71" s="246"/>
      <c r="O71" s="246"/>
      <c r="P71" s="245"/>
      <c r="Q71" s="246"/>
      <c r="R71" s="246"/>
      <c r="S71" s="246"/>
      <c r="T71" s="246"/>
      <c r="U71" s="246"/>
      <c r="V71" s="246"/>
      <c r="W71" s="246"/>
      <c r="X71" s="246"/>
      <c r="Y71" s="256">
        <f>O71+S71+W71</f>
        <v>0</v>
      </c>
      <c r="Z71" s="246"/>
      <c r="AA71" s="256">
        <f t="shared" si="1"/>
        <v>0</v>
      </c>
      <c r="AB71" s="266"/>
    </row>
    <row r="72" spans="1:49" ht="31.05" customHeight="1">
      <c r="A72" s="446"/>
      <c r="B72" s="447" t="s">
        <v>98</v>
      </c>
      <c r="C72" s="523"/>
      <c r="D72" s="40"/>
      <c r="E72" s="40"/>
      <c r="F72" s="40"/>
      <c r="G72" s="40"/>
      <c r="H72" s="448"/>
      <c r="I72" s="448"/>
      <c r="J72" s="40"/>
      <c r="K72" s="40"/>
      <c r="L72" s="449"/>
    </row>
    <row r="73" spans="1:49" ht="31.05" customHeight="1">
      <c r="A73" s="437"/>
      <c r="B73" s="354"/>
      <c r="C73" s="480" t="s">
        <v>96</v>
      </c>
      <c r="D73" s="486"/>
      <c r="E73" s="481" t="b">
        <v>0</v>
      </c>
      <c r="F73" s="453">
        <f>('MAIN SHEET'!$H$30)*I73/100</f>
        <v>0</v>
      </c>
      <c r="G73" s="453">
        <f>('MAIN SHEET'!$I$30)*I73/100</f>
        <v>0</v>
      </c>
      <c r="H73" s="35" t="s">
        <v>453</v>
      </c>
      <c r="I73" s="454">
        <v>100</v>
      </c>
      <c r="J73" s="467" t="s">
        <v>334</v>
      </c>
      <c r="K73" s="456">
        <f t="shared" ref="K73:K82" si="16">+$AA73</f>
        <v>0</v>
      </c>
      <c r="L73" s="422" t="str">
        <f t="shared" ref="L73:L82" si="17">IF($E73,K73,"")</f>
        <v/>
      </c>
      <c r="M73" s="256">
        <v>2.69</v>
      </c>
      <c r="N73" s="257" t="s">
        <v>163</v>
      </c>
      <c r="O73" s="256">
        <f>G73*M73</f>
        <v>0</v>
      </c>
      <c r="P73" s="258" t="s">
        <v>162</v>
      </c>
      <c r="Y73" s="262">
        <f t="shared" ref="Y73:Y81" si="18">AVERAGE(O73,S73,W73)</f>
        <v>0</v>
      </c>
      <c r="AA73" s="262">
        <f t="shared" ref="AA73:AA82" si="19">Y73-Z73</f>
        <v>0</v>
      </c>
    </row>
    <row r="74" spans="1:49" ht="31.05" customHeight="1">
      <c r="A74" s="457"/>
      <c r="B74" s="44"/>
      <c r="C74" s="472" t="s">
        <v>97</v>
      </c>
      <c r="D74" s="349"/>
      <c r="E74" s="473" t="b">
        <v>0</v>
      </c>
      <c r="F74" s="460">
        <f>('MAIN SHEET'!$H$30)*I74/100</f>
        <v>0</v>
      </c>
      <c r="G74" s="461">
        <f>('MAIN SHEET'!$I$30)*I74/100</f>
        <v>0</v>
      </c>
      <c r="H74" s="44" t="s">
        <v>453</v>
      </c>
      <c r="I74" s="454">
        <v>100</v>
      </c>
      <c r="J74" s="462" t="s">
        <v>334</v>
      </c>
      <c r="K74" s="463">
        <f t="shared" si="16"/>
        <v>0</v>
      </c>
      <c r="L74" s="464" t="str">
        <f t="shared" si="17"/>
        <v/>
      </c>
      <c r="M74" s="262">
        <v>3.42</v>
      </c>
      <c r="N74" s="264" t="s">
        <v>164</v>
      </c>
      <c r="O74" s="262">
        <f>G74*M74</f>
        <v>0</v>
      </c>
      <c r="P74" s="265" t="s">
        <v>165</v>
      </c>
      <c r="Q74" s="256"/>
      <c r="R74" s="256"/>
      <c r="S74" s="256"/>
      <c r="T74" s="256"/>
      <c r="U74" s="256"/>
      <c r="V74" s="256"/>
      <c r="W74" s="256"/>
      <c r="X74" s="256"/>
      <c r="Y74" s="262">
        <f t="shared" si="18"/>
        <v>0</v>
      </c>
      <c r="Z74" s="256"/>
      <c r="AA74" s="262">
        <f t="shared" si="19"/>
        <v>0</v>
      </c>
    </row>
    <row r="75" spans="1:49" ht="31.05" customHeight="1">
      <c r="A75" s="437"/>
      <c r="B75" s="354"/>
      <c r="C75" s="480" t="s">
        <v>287</v>
      </c>
      <c r="D75" s="486"/>
      <c r="E75" s="481" t="b">
        <v>0</v>
      </c>
      <c r="F75" s="453">
        <f>('MAIN SHEET'!$H$30)*I75/100</f>
        <v>0</v>
      </c>
      <c r="G75" s="453">
        <f>('MAIN SHEET'!$I$30)*I75/100</f>
        <v>0</v>
      </c>
      <c r="H75" s="35" t="s">
        <v>453</v>
      </c>
      <c r="I75" s="454">
        <v>100</v>
      </c>
      <c r="J75" s="467" t="s">
        <v>334</v>
      </c>
      <c r="K75" s="456">
        <f t="shared" si="16"/>
        <v>0</v>
      </c>
      <c r="L75" s="422" t="str">
        <f t="shared" si="17"/>
        <v/>
      </c>
      <c r="M75" s="262">
        <v>72.64</v>
      </c>
      <c r="N75" s="262" t="s">
        <v>138</v>
      </c>
      <c r="O75" s="262">
        <f>G75*0.0127*M75</f>
        <v>0</v>
      </c>
      <c r="P75" s="264" t="s">
        <v>147</v>
      </c>
      <c r="Q75" s="259">
        <v>74.02</v>
      </c>
      <c r="R75" s="259" t="s">
        <v>138</v>
      </c>
      <c r="S75" s="259">
        <f>G75*0.0127*Q75</f>
        <v>0</v>
      </c>
      <c r="T75" s="260" t="s">
        <v>374</v>
      </c>
      <c r="U75" s="259">
        <v>70.97</v>
      </c>
      <c r="V75" s="259" t="s">
        <v>138</v>
      </c>
      <c r="W75" s="259">
        <f>G75*0.0127*U75</f>
        <v>0</v>
      </c>
      <c r="X75" s="260" t="s">
        <v>375</v>
      </c>
      <c r="Y75" s="262">
        <f t="shared" si="18"/>
        <v>0</v>
      </c>
      <c r="AA75" s="262">
        <f t="shared" si="19"/>
        <v>0</v>
      </c>
    </row>
    <row r="76" spans="1:49" ht="31.05" customHeight="1">
      <c r="A76" s="457"/>
      <c r="B76" s="44"/>
      <c r="C76" s="500" t="s">
        <v>350</v>
      </c>
      <c r="D76" s="349"/>
      <c r="E76" s="473" t="b">
        <v>0</v>
      </c>
      <c r="F76" s="460">
        <f>('MAIN SHEET'!$H$30)*I76/100</f>
        <v>0</v>
      </c>
      <c r="G76" s="461">
        <f>('MAIN SHEET'!$I$30)*I76/100</f>
        <v>0</v>
      </c>
      <c r="H76" s="44" t="s">
        <v>453</v>
      </c>
      <c r="I76" s="454">
        <v>100</v>
      </c>
      <c r="J76" s="502" t="s">
        <v>334</v>
      </c>
      <c r="K76" s="463">
        <f>$AA76</f>
        <v>0</v>
      </c>
      <c r="L76" s="464" t="str">
        <f t="shared" si="17"/>
        <v/>
      </c>
      <c r="M76" s="256">
        <v>72.64</v>
      </c>
      <c r="N76" s="256" t="s">
        <v>138</v>
      </c>
      <c r="O76" s="256">
        <f>G76*0.0127*M76</f>
        <v>0</v>
      </c>
      <c r="P76" s="277" t="s">
        <v>147</v>
      </c>
      <c r="Q76" s="259">
        <v>74.02</v>
      </c>
      <c r="R76" s="259" t="s">
        <v>138</v>
      </c>
      <c r="S76" s="259">
        <f>G76*0.0127*Q76</f>
        <v>0</v>
      </c>
      <c r="T76" s="260" t="s">
        <v>374</v>
      </c>
      <c r="U76" s="259">
        <v>70.97</v>
      </c>
      <c r="V76" s="259" t="s">
        <v>138</v>
      </c>
      <c r="W76" s="259">
        <f>G76*0.0127*U76</f>
        <v>0</v>
      </c>
      <c r="X76" s="260" t="s">
        <v>375</v>
      </c>
      <c r="Y76" s="256">
        <f t="shared" si="18"/>
        <v>0</v>
      </c>
      <c r="Z76" s="256">
        <f>G76*0.0127*434*0.5*3.67</f>
        <v>0</v>
      </c>
      <c r="AA76" s="256">
        <f t="shared" si="19"/>
        <v>0</v>
      </c>
    </row>
    <row r="77" spans="1:49" ht="31.05" customHeight="1">
      <c r="A77" s="450"/>
      <c r="B77" s="35"/>
      <c r="C77" s="474" t="s">
        <v>286</v>
      </c>
      <c r="D77" s="350"/>
      <c r="E77" s="452" t="b">
        <v>0</v>
      </c>
      <c r="F77" s="453">
        <f>('MAIN SHEET'!$H$30)*I77/100</f>
        <v>0</v>
      </c>
      <c r="G77" s="453">
        <f>('MAIN SHEET'!$I$30)*I77/100</f>
        <v>0</v>
      </c>
      <c r="H77" s="35" t="s">
        <v>453</v>
      </c>
      <c r="I77" s="454">
        <v>100</v>
      </c>
      <c r="J77" s="455" t="s">
        <v>334</v>
      </c>
      <c r="K77" s="456">
        <f t="shared" si="16"/>
        <v>0</v>
      </c>
      <c r="L77" s="422" t="str">
        <f>IF($E77,K77,"")</f>
        <v/>
      </c>
      <c r="M77" s="246">
        <v>72.64</v>
      </c>
      <c r="N77" s="246" t="s">
        <v>138</v>
      </c>
      <c r="O77" s="246">
        <f>G77*0.01905*M77</f>
        <v>0</v>
      </c>
      <c r="P77" s="245" t="s">
        <v>147</v>
      </c>
      <c r="Q77" s="259">
        <v>74.02</v>
      </c>
      <c r="R77" s="259" t="s">
        <v>138</v>
      </c>
      <c r="S77" s="259">
        <f>G77*0.01905*Q77</f>
        <v>0</v>
      </c>
      <c r="T77" s="260" t="s">
        <v>374</v>
      </c>
      <c r="U77" s="259">
        <v>70.97</v>
      </c>
      <c r="V77" s="259" t="s">
        <v>138</v>
      </c>
      <c r="W77" s="259">
        <f>G77*0.01905*U77</f>
        <v>0</v>
      </c>
      <c r="X77" s="260" t="s">
        <v>375</v>
      </c>
      <c r="Y77" s="256">
        <f t="shared" si="18"/>
        <v>0</v>
      </c>
      <c r="Z77" s="246"/>
      <c r="AA77" s="246">
        <f t="shared" si="19"/>
        <v>0</v>
      </c>
    </row>
    <row r="78" spans="1:49" ht="31.05" customHeight="1">
      <c r="A78" s="457"/>
      <c r="B78" s="44"/>
      <c r="C78" s="500" t="s">
        <v>351</v>
      </c>
      <c r="D78" s="349"/>
      <c r="E78" s="473" t="b">
        <v>0</v>
      </c>
      <c r="F78" s="460">
        <f>('MAIN SHEET'!$H$30)*I78/100</f>
        <v>0</v>
      </c>
      <c r="G78" s="461">
        <f>('MAIN SHEET'!$I$30)*I78/100</f>
        <v>0</v>
      </c>
      <c r="H78" s="44" t="s">
        <v>453</v>
      </c>
      <c r="I78" s="454">
        <v>100</v>
      </c>
      <c r="J78" s="502" t="s">
        <v>334</v>
      </c>
      <c r="K78" s="463">
        <f>$AA78</f>
        <v>0</v>
      </c>
      <c r="L78" s="464" t="str">
        <f>IF($E78,K78,"")</f>
        <v/>
      </c>
      <c r="M78" s="256">
        <v>72.64</v>
      </c>
      <c r="N78" s="256" t="s">
        <v>138</v>
      </c>
      <c r="O78" s="256">
        <f>G78*0.01905*M78</f>
        <v>0</v>
      </c>
      <c r="P78" s="257" t="s">
        <v>147</v>
      </c>
      <c r="Q78" s="259">
        <v>74.02</v>
      </c>
      <c r="R78" s="259" t="s">
        <v>138</v>
      </c>
      <c r="S78" s="259">
        <f>G78*0.01905*Q78</f>
        <v>0</v>
      </c>
      <c r="T78" s="260" t="s">
        <v>374</v>
      </c>
      <c r="U78" s="259">
        <v>70.97</v>
      </c>
      <c r="V78" s="259" t="s">
        <v>138</v>
      </c>
      <c r="W78" s="259">
        <f>G78*0.01905*U78</f>
        <v>0</v>
      </c>
      <c r="X78" s="260" t="s">
        <v>375</v>
      </c>
      <c r="Y78" s="256">
        <f t="shared" si="18"/>
        <v>0</v>
      </c>
      <c r="Z78" s="256">
        <f>G78*0.01905*434*0.5*3.67</f>
        <v>0</v>
      </c>
      <c r="AA78" s="256">
        <f t="shared" si="19"/>
        <v>0</v>
      </c>
    </row>
    <row r="79" spans="1:49" ht="31.05" customHeight="1">
      <c r="A79" s="524"/>
      <c r="B79" s="525"/>
      <c r="C79" s="526" t="s">
        <v>238</v>
      </c>
      <c r="D79" s="527"/>
      <c r="E79" s="452" t="b">
        <v>0</v>
      </c>
      <c r="F79" s="453">
        <f>('MAIN SHEET'!$H$30)*I79/100</f>
        <v>0</v>
      </c>
      <c r="G79" s="453">
        <f>('MAIN SHEET'!$I$30)*I79/100</f>
        <v>0</v>
      </c>
      <c r="H79" s="35" t="s">
        <v>453</v>
      </c>
      <c r="I79" s="454">
        <v>100</v>
      </c>
      <c r="J79" s="528" t="s">
        <v>334</v>
      </c>
      <c r="K79" s="456">
        <f>$AA79</f>
        <v>0</v>
      </c>
      <c r="L79" s="422" t="str">
        <f>IF($E79,K79,"")</f>
        <v/>
      </c>
      <c r="M79" s="307">
        <v>129.69999999999999</v>
      </c>
      <c r="N79" s="308" t="s">
        <v>138</v>
      </c>
      <c r="O79" s="256">
        <f>G79*0.01905*M79</f>
        <v>0</v>
      </c>
      <c r="P79" s="250" t="s">
        <v>181</v>
      </c>
      <c r="Q79" s="281">
        <v>129.88999999999999</v>
      </c>
      <c r="R79" s="282" t="s">
        <v>138</v>
      </c>
      <c r="S79" s="282">
        <f>G79*0.0127*Q79</f>
        <v>0</v>
      </c>
      <c r="T79" s="282" t="s">
        <v>378</v>
      </c>
      <c r="U79" s="282"/>
      <c r="V79" s="282"/>
      <c r="W79" s="282"/>
      <c r="X79" s="282"/>
      <c r="Y79" s="256">
        <f t="shared" si="18"/>
        <v>0</v>
      </c>
      <c r="Z79" s="308"/>
      <c r="AA79" s="256">
        <f t="shared" si="19"/>
        <v>0</v>
      </c>
    </row>
    <row r="80" spans="1:49" ht="31.05" customHeight="1">
      <c r="A80" s="529"/>
      <c r="B80" s="530"/>
      <c r="C80" s="500" t="s">
        <v>352</v>
      </c>
      <c r="D80" s="531"/>
      <c r="E80" s="473" t="b">
        <v>0</v>
      </c>
      <c r="F80" s="460">
        <f>('MAIN SHEET'!$H$30)*I80/100</f>
        <v>0</v>
      </c>
      <c r="G80" s="461">
        <f>('MAIN SHEET'!$I$30)*I80/100</f>
        <v>0</v>
      </c>
      <c r="H80" s="44" t="s">
        <v>453</v>
      </c>
      <c r="I80" s="454">
        <v>100</v>
      </c>
      <c r="J80" s="532" t="s">
        <v>334</v>
      </c>
      <c r="K80" s="533">
        <f>AA80</f>
        <v>0</v>
      </c>
      <c r="L80" s="464" t="str">
        <f>IF($E80,K80,"")</f>
        <v/>
      </c>
      <c r="M80" s="283">
        <v>129.69999999999999</v>
      </c>
      <c r="N80" s="284" t="s">
        <v>138</v>
      </c>
      <c r="O80" s="256">
        <f>G80*0.01905*M80</f>
        <v>0</v>
      </c>
      <c r="P80" s="277" t="s">
        <v>181</v>
      </c>
      <c r="Q80" s="281">
        <v>129.88999999999999</v>
      </c>
      <c r="R80" s="282" t="s">
        <v>138</v>
      </c>
      <c r="S80" s="282">
        <f>G80*0.0127*Q80</f>
        <v>0</v>
      </c>
      <c r="T80" s="282" t="s">
        <v>378</v>
      </c>
      <c r="U80" s="282"/>
      <c r="V80" s="282"/>
      <c r="W80" s="282"/>
      <c r="X80" s="282"/>
      <c r="Y80" s="256">
        <f t="shared" si="18"/>
        <v>0</v>
      </c>
      <c r="Z80" s="284">
        <f>G80*0.0127*491*0.5*3.67</f>
        <v>0</v>
      </c>
      <c r="AA80" s="284">
        <f t="shared" si="19"/>
        <v>0</v>
      </c>
    </row>
    <row r="81" spans="1:27" ht="31.05" customHeight="1">
      <c r="A81" s="450"/>
      <c r="B81" s="35"/>
      <c r="C81" s="474" t="s">
        <v>99</v>
      </c>
      <c r="D81" s="350"/>
      <c r="E81" s="452" t="b">
        <v>0</v>
      </c>
      <c r="F81" s="453">
        <f>('MAIN SHEET'!$H$30)*I81/100</f>
        <v>0</v>
      </c>
      <c r="G81" s="453">
        <f>('MAIN SHEET'!$I$30)*I81/100</f>
        <v>0</v>
      </c>
      <c r="H81" s="35" t="s">
        <v>453</v>
      </c>
      <c r="I81" s="454">
        <v>100</v>
      </c>
      <c r="J81" s="455" t="s">
        <v>334</v>
      </c>
      <c r="K81" s="456">
        <f t="shared" si="16"/>
        <v>0</v>
      </c>
      <c r="L81" s="422" t="str">
        <f t="shared" si="17"/>
        <v/>
      </c>
      <c r="M81" s="246">
        <v>7.39</v>
      </c>
      <c r="N81" s="245" t="s">
        <v>166</v>
      </c>
      <c r="O81" s="246">
        <f>G81*M81</f>
        <v>0</v>
      </c>
      <c r="P81" s="255" t="s">
        <v>167</v>
      </c>
      <c r="Q81" s="246"/>
      <c r="R81" s="246"/>
      <c r="S81" s="246"/>
      <c r="T81" s="246"/>
      <c r="U81" s="246"/>
      <c r="V81" s="246"/>
      <c r="W81" s="246"/>
      <c r="X81" s="246"/>
      <c r="Y81" s="246">
        <f t="shared" si="18"/>
        <v>0</v>
      </c>
      <c r="Z81" s="246"/>
      <c r="AA81" s="246">
        <f t="shared" si="19"/>
        <v>0</v>
      </c>
    </row>
    <row r="82" spans="1:27" ht="31.05" customHeight="1">
      <c r="A82" s="457"/>
      <c r="B82" s="44"/>
      <c r="C82" s="488" t="s">
        <v>306</v>
      </c>
      <c r="D82" s="349"/>
      <c r="E82" s="473" t="b">
        <v>0</v>
      </c>
      <c r="F82" s="460">
        <f>('MAIN SHEET'!$H$30)*I82/100</f>
        <v>0</v>
      </c>
      <c r="G82" s="461">
        <f>('MAIN SHEET'!$I$30)*I82/100</f>
        <v>0</v>
      </c>
      <c r="H82" s="44" t="s">
        <v>453</v>
      </c>
      <c r="I82" s="454">
        <v>100</v>
      </c>
      <c r="J82" s="468" t="s">
        <v>334</v>
      </c>
      <c r="K82" s="463">
        <f t="shared" si="16"/>
        <v>0</v>
      </c>
      <c r="L82" s="464" t="str">
        <f t="shared" si="17"/>
        <v/>
      </c>
      <c r="M82" s="256">
        <v>262.5</v>
      </c>
      <c r="N82" s="256" t="s">
        <v>138</v>
      </c>
      <c r="O82" s="256">
        <f>G82*0.01905*0.2*M82</f>
        <v>0</v>
      </c>
      <c r="P82" s="309" t="s">
        <v>295</v>
      </c>
      <c r="Q82" s="256">
        <v>9.173</v>
      </c>
      <c r="R82" s="256" t="s">
        <v>297</v>
      </c>
      <c r="S82" s="256">
        <f>G82*0.01905*Q82</f>
        <v>0</v>
      </c>
      <c r="T82" s="310" t="s">
        <v>296</v>
      </c>
      <c r="U82" s="256">
        <v>72.64</v>
      </c>
      <c r="V82" s="256" t="s">
        <v>138</v>
      </c>
      <c r="W82" s="256">
        <f>G82*0.003024*U82</f>
        <v>0</v>
      </c>
      <c r="X82" s="290" t="s">
        <v>184</v>
      </c>
      <c r="Y82" s="298">
        <f>O82+S82+W82</f>
        <v>0</v>
      </c>
      <c r="Z82" s="256"/>
      <c r="AA82" s="256">
        <f t="shared" si="19"/>
        <v>0</v>
      </c>
    </row>
    <row r="83" spans="1:27" ht="17.649999999999999">
      <c r="A83" s="450"/>
      <c r="B83" s="35"/>
      <c r="C83" s="516"/>
      <c r="D83" s="35"/>
      <c r="E83" s="35"/>
      <c r="F83" s="35"/>
      <c r="G83" s="35"/>
      <c r="H83" s="35"/>
      <c r="I83" s="35"/>
      <c r="J83" s="455"/>
      <c r="K83" s="35"/>
      <c r="L83" s="470"/>
    </row>
    <row r="84" spans="1:27" ht="31.05" customHeight="1">
      <c r="A84" s="490"/>
      <c r="B84" s="491"/>
      <c r="C84" s="491"/>
      <c r="D84" s="491"/>
      <c r="E84" s="491"/>
      <c r="F84" s="534" t="s">
        <v>368</v>
      </c>
      <c r="G84" s="534"/>
      <c r="H84" s="493"/>
      <c r="I84" s="493"/>
      <c r="J84" s="493"/>
      <c r="K84" s="494"/>
      <c r="L84" s="495">
        <f>SUM(,L8:L12,L15:L23,L26:L31,L34:L42,L45:L54,L57:L70,L73:L82)</f>
        <v>0</v>
      </c>
    </row>
    <row r="85" spans="1:27" ht="20.65">
      <c r="C85" s="41"/>
    </row>
  </sheetData>
  <sheetProtection algorithmName="SHA-512" hashValue="6V1nl1Jsb/EmTk++QwYnfs+8rqiDKQf1iii9x3Zjw3Qr/asDcTiyzrGt/ZuIHoxspiQLGXri3heSSpgjMR/fYA==" saltValue="NhOLDV7OJ7F8FRvF9JhUEQ==" spinCount="100000" sheet="1" objects="1" scenarios="1" selectLockedCells="1"/>
  <mergeCells count="1">
    <mergeCell ref="B3:L4"/>
  </mergeCells>
  <phoneticPr fontId="36"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638" r:id="rId3" name="Check Box 302">
              <controlPr defaultSize="0" autoFill="0" autoLine="0" autoPict="0">
                <anchor moveWithCells="1">
                  <from>
                    <xdr:col>3</xdr:col>
                    <xdr:colOff>90488</xdr:colOff>
                    <xdr:row>6</xdr:row>
                    <xdr:rowOff>381000</xdr:rowOff>
                  </from>
                  <to>
                    <xdr:col>3</xdr:col>
                    <xdr:colOff>509588</xdr:colOff>
                    <xdr:row>7</xdr:row>
                    <xdr:rowOff>342900</xdr:rowOff>
                  </to>
                </anchor>
              </controlPr>
            </control>
          </mc:Choice>
        </mc:AlternateContent>
        <mc:AlternateContent xmlns:mc="http://schemas.openxmlformats.org/markup-compatibility/2006">
          <mc:Choice Requires="x14">
            <control shapeId="14639" r:id="rId4" name="Check Box 303">
              <controlPr defaultSize="0" autoFill="0" autoLine="0" autoPict="0">
                <anchor moveWithCells="1">
                  <from>
                    <xdr:col>3</xdr:col>
                    <xdr:colOff>90488</xdr:colOff>
                    <xdr:row>7</xdr:row>
                    <xdr:rowOff>381000</xdr:rowOff>
                  </from>
                  <to>
                    <xdr:col>3</xdr:col>
                    <xdr:colOff>509588</xdr:colOff>
                    <xdr:row>8</xdr:row>
                    <xdr:rowOff>342900</xdr:rowOff>
                  </to>
                </anchor>
              </controlPr>
            </control>
          </mc:Choice>
        </mc:AlternateContent>
        <mc:AlternateContent xmlns:mc="http://schemas.openxmlformats.org/markup-compatibility/2006">
          <mc:Choice Requires="x14">
            <control shapeId="14640" r:id="rId5" name="Check Box 304">
              <controlPr defaultSize="0" autoFill="0" autoLine="0" autoPict="0">
                <anchor moveWithCells="1">
                  <from>
                    <xdr:col>3</xdr:col>
                    <xdr:colOff>90488</xdr:colOff>
                    <xdr:row>8</xdr:row>
                    <xdr:rowOff>381000</xdr:rowOff>
                  </from>
                  <to>
                    <xdr:col>3</xdr:col>
                    <xdr:colOff>509588</xdr:colOff>
                    <xdr:row>9</xdr:row>
                    <xdr:rowOff>342900</xdr:rowOff>
                  </to>
                </anchor>
              </controlPr>
            </control>
          </mc:Choice>
        </mc:AlternateContent>
        <mc:AlternateContent xmlns:mc="http://schemas.openxmlformats.org/markup-compatibility/2006">
          <mc:Choice Requires="x14">
            <control shapeId="14641" r:id="rId6" name="Check Box 305">
              <controlPr defaultSize="0" autoFill="0" autoLine="0" autoPict="0">
                <anchor moveWithCells="1">
                  <from>
                    <xdr:col>3</xdr:col>
                    <xdr:colOff>90488</xdr:colOff>
                    <xdr:row>9</xdr:row>
                    <xdr:rowOff>381000</xdr:rowOff>
                  </from>
                  <to>
                    <xdr:col>3</xdr:col>
                    <xdr:colOff>509588</xdr:colOff>
                    <xdr:row>10</xdr:row>
                    <xdr:rowOff>342900</xdr:rowOff>
                  </to>
                </anchor>
              </controlPr>
            </control>
          </mc:Choice>
        </mc:AlternateContent>
        <mc:AlternateContent xmlns:mc="http://schemas.openxmlformats.org/markup-compatibility/2006">
          <mc:Choice Requires="x14">
            <control shapeId="14643" r:id="rId7" name="Check Box 307">
              <controlPr defaultSize="0" autoFill="0" autoLine="0" autoPict="0">
                <anchor moveWithCells="1">
                  <from>
                    <xdr:col>3</xdr:col>
                    <xdr:colOff>90488</xdr:colOff>
                    <xdr:row>10</xdr:row>
                    <xdr:rowOff>381000</xdr:rowOff>
                  </from>
                  <to>
                    <xdr:col>3</xdr:col>
                    <xdr:colOff>509588</xdr:colOff>
                    <xdr:row>11</xdr:row>
                    <xdr:rowOff>342900</xdr:rowOff>
                  </to>
                </anchor>
              </controlPr>
            </control>
          </mc:Choice>
        </mc:AlternateContent>
        <mc:AlternateContent xmlns:mc="http://schemas.openxmlformats.org/markup-compatibility/2006">
          <mc:Choice Requires="x14">
            <control shapeId="14648" r:id="rId8" name="Check Box 312">
              <controlPr defaultSize="0" autoFill="0" autoLine="0" autoPict="0">
                <anchor moveWithCells="1">
                  <from>
                    <xdr:col>3</xdr:col>
                    <xdr:colOff>90488</xdr:colOff>
                    <xdr:row>13</xdr:row>
                    <xdr:rowOff>381000</xdr:rowOff>
                  </from>
                  <to>
                    <xdr:col>3</xdr:col>
                    <xdr:colOff>509588</xdr:colOff>
                    <xdr:row>14</xdr:row>
                    <xdr:rowOff>342900</xdr:rowOff>
                  </to>
                </anchor>
              </controlPr>
            </control>
          </mc:Choice>
        </mc:AlternateContent>
        <mc:AlternateContent xmlns:mc="http://schemas.openxmlformats.org/markup-compatibility/2006">
          <mc:Choice Requires="x14">
            <control shapeId="14664" r:id="rId9" name="Check Box 328">
              <controlPr defaultSize="0" autoFill="0" autoLine="0" autoPict="0">
                <anchor moveWithCells="1">
                  <from>
                    <xdr:col>3</xdr:col>
                    <xdr:colOff>90488</xdr:colOff>
                    <xdr:row>14</xdr:row>
                    <xdr:rowOff>381000</xdr:rowOff>
                  </from>
                  <to>
                    <xdr:col>3</xdr:col>
                    <xdr:colOff>509588</xdr:colOff>
                    <xdr:row>15</xdr:row>
                    <xdr:rowOff>342900</xdr:rowOff>
                  </to>
                </anchor>
              </controlPr>
            </control>
          </mc:Choice>
        </mc:AlternateContent>
        <mc:AlternateContent xmlns:mc="http://schemas.openxmlformats.org/markup-compatibility/2006">
          <mc:Choice Requires="x14">
            <control shapeId="14665" r:id="rId10" name="Check Box 329">
              <controlPr defaultSize="0" autoFill="0" autoLine="0" autoPict="0">
                <anchor moveWithCells="1">
                  <from>
                    <xdr:col>3</xdr:col>
                    <xdr:colOff>90488</xdr:colOff>
                    <xdr:row>15</xdr:row>
                    <xdr:rowOff>381000</xdr:rowOff>
                  </from>
                  <to>
                    <xdr:col>3</xdr:col>
                    <xdr:colOff>509588</xdr:colOff>
                    <xdr:row>16</xdr:row>
                    <xdr:rowOff>342900</xdr:rowOff>
                  </to>
                </anchor>
              </controlPr>
            </control>
          </mc:Choice>
        </mc:AlternateContent>
        <mc:AlternateContent xmlns:mc="http://schemas.openxmlformats.org/markup-compatibility/2006">
          <mc:Choice Requires="x14">
            <control shapeId="14666" r:id="rId11" name="Check Box 330">
              <controlPr defaultSize="0" autoFill="0" autoLine="0" autoPict="0">
                <anchor moveWithCells="1">
                  <from>
                    <xdr:col>3</xdr:col>
                    <xdr:colOff>90488</xdr:colOff>
                    <xdr:row>16</xdr:row>
                    <xdr:rowOff>381000</xdr:rowOff>
                  </from>
                  <to>
                    <xdr:col>3</xdr:col>
                    <xdr:colOff>509588</xdr:colOff>
                    <xdr:row>17</xdr:row>
                    <xdr:rowOff>342900</xdr:rowOff>
                  </to>
                </anchor>
              </controlPr>
            </control>
          </mc:Choice>
        </mc:AlternateContent>
        <mc:AlternateContent xmlns:mc="http://schemas.openxmlformats.org/markup-compatibility/2006">
          <mc:Choice Requires="x14">
            <control shapeId="14668" r:id="rId12" name="Check Box 332">
              <controlPr defaultSize="0" autoFill="0" autoLine="0" autoPict="0">
                <anchor moveWithCells="1">
                  <from>
                    <xdr:col>3</xdr:col>
                    <xdr:colOff>90488</xdr:colOff>
                    <xdr:row>17</xdr:row>
                    <xdr:rowOff>381000</xdr:rowOff>
                  </from>
                  <to>
                    <xdr:col>3</xdr:col>
                    <xdr:colOff>509588</xdr:colOff>
                    <xdr:row>18</xdr:row>
                    <xdr:rowOff>342900</xdr:rowOff>
                  </to>
                </anchor>
              </controlPr>
            </control>
          </mc:Choice>
        </mc:AlternateContent>
        <mc:AlternateContent xmlns:mc="http://schemas.openxmlformats.org/markup-compatibility/2006">
          <mc:Choice Requires="x14">
            <control shapeId="14670" r:id="rId13" name="Check Box 334">
              <controlPr defaultSize="0" autoFill="0" autoLine="0" autoPict="0">
                <anchor moveWithCells="1">
                  <from>
                    <xdr:col>3</xdr:col>
                    <xdr:colOff>90488</xdr:colOff>
                    <xdr:row>18</xdr:row>
                    <xdr:rowOff>381000</xdr:rowOff>
                  </from>
                  <to>
                    <xdr:col>3</xdr:col>
                    <xdr:colOff>509588</xdr:colOff>
                    <xdr:row>19</xdr:row>
                    <xdr:rowOff>342900</xdr:rowOff>
                  </to>
                </anchor>
              </controlPr>
            </control>
          </mc:Choice>
        </mc:AlternateContent>
        <mc:AlternateContent xmlns:mc="http://schemas.openxmlformats.org/markup-compatibility/2006">
          <mc:Choice Requires="x14">
            <control shapeId="14672" r:id="rId14" name="Check Box 336">
              <controlPr defaultSize="0" autoFill="0" autoLine="0" autoPict="0">
                <anchor moveWithCells="1">
                  <from>
                    <xdr:col>3</xdr:col>
                    <xdr:colOff>90488</xdr:colOff>
                    <xdr:row>19</xdr:row>
                    <xdr:rowOff>381000</xdr:rowOff>
                  </from>
                  <to>
                    <xdr:col>3</xdr:col>
                    <xdr:colOff>509588</xdr:colOff>
                    <xdr:row>20</xdr:row>
                    <xdr:rowOff>342900</xdr:rowOff>
                  </to>
                </anchor>
              </controlPr>
            </control>
          </mc:Choice>
        </mc:AlternateContent>
        <mc:AlternateContent xmlns:mc="http://schemas.openxmlformats.org/markup-compatibility/2006">
          <mc:Choice Requires="x14">
            <control shapeId="14674" r:id="rId15" name="Check Box 338">
              <controlPr defaultSize="0" autoFill="0" autoLine="0" autoPict="0">
                <anchor moveWithCells="1">
                  <from>
                    <xdr:col>3</xdr:col>
                    <xdr:colOff>90488</xdr:colOff>
                    <xdr:row>20</xdr:row>
                    <xdr:rowOff>381000</xdr:rowOff>
                  </from>
                  <to>
                    <xdr:col>3</xdr:col>
                    <xdr:colOff>509588</xdr:colOff>
                    <xdr:row>21</xdr:row>
                    <xdr:rowOff>342900</xdr:rowOff>
                  </to>
                </anchor>
              </controlPr>
            </control>
          </mc:Choice>
        </mc:AlternateContent>
        <mc:AlternateContent xmlns:mc="http://schemas.openxmlformats.org/markup-compatibility/2006">
          <mc:Choice Requires="x14">
            <control shapeId="14676" r:id="rId16" name="Check Box 340">
              <controlPr defaultSize="0" autoFill="0" autoLine="0" autoPict="0">
                <anchor moveWithCells="1">
                  <from>
                    <xdr:col>3</xdr:col>
                    <xdr:colOff>90488</xdr:colOff>
                    <xdr:row>21</xdr:row>
                    <xdr:rowOff>381000</xdr:rowOff>
                  </from>
                  <to>
                    <xdr:col>3</xdr:col>
                    <xdr:colOff>509588</xdr:colOff>
                    <xdr:row>22</xdr:row>
                    <xdr:rowOff>342900</xdr:rowOff>
                  </to>
                </anchor>
              </controlPr>
            </control>
          </mc:Choice>
        </mc:AlternateContent>
        <mc:AlternateContent xmlns:mc="http://schemas.openxmlformats.org/markup-compatibility/2006">
          <mc:Choice Requires="x14">
            <control shapeId="14679" r:id="rId17" name="Check Box 343">
              <controlPr defaultSize="0" autoFill="0" autoLine="0" autoPict="0">
                <anchor moveWithCells="1">
                  <from>
                    <xdr:col>3</xdr:col>
                    <xdr:colOff>90488</xdr:colOff>
                    <xdr:row>24</xdr:row>
                    <xdr:rowOff>381000</xdr:rowOff>
                  </from>
                  <to>
                    <xdr:col>3</xdr:col>
                    <xdr:colOff>509588</xdr:colOff>
                    <xdr:row>25</xdr:row>
                    <xdr:rowOff>342900</xdr:rowOff>
                  </to>
                </anchor>
              </controlPr>
            </control>
          </mc:Choice>
        </mc:AlternateContent>
        <mc:AlternateContent xmlns:mc="http://schemas.openxmlformats.org/markup-compatibility/2006">
          <mc:Choice Requires="x14">
            <control shapeId="14689" r:id="rId18" name="Check Box 353">
              <controlPr defaultSize="0" autoFill="0" autoLine="0" autoPict="0">
                <anchor moveWithCells="1">
                  <from>
                    <xdr:col>3</xdr:col>
                    <xdr:colOff>90488</xdr:colOff>
                    <xdr:row>25</xdr:row>
                    <xdr:rowOff>381000</xdr:rowOff>
                  </from>
                  <to>
                    <xdr:col>3</xdr:col>
                    <xdr:colOff>509588</xdr:colOff>
                    <xdr:row>26</xdr:row>
                    <xdr:rowOff>342900</xdr:rowOff>
                  </to>
                </anchor>
              </controlPr>
            </control>
          </mc:Choice>
        </mc:AlternateContent>
        <mc:AlternateContent xmlns:mc="http://schemas.openxmlformats.org/markup-compatibility/2006">
          <mc:Choice Requires="x14">
            <control shapeId="14690" r:id="rId19" name="Check Box 354">
              <controlPr defaultSize="0" autoFill="0" autoLine="0" autoPict="0">
                <anchor moveWithCells="1">
                  <from>
                    <xdr:col>3</xdr:col>
                    <xdr:colOff>90488</xdr:colOff>
                    <xdr:row>26</xdr:row>
                    <xdr:rowOff>381000</xdr:rowOff>
                  </from>
                  <to>
                    <xdr:col>3</xdr:col>
                    <xdr:colOff>509588</xdr:colOff>
                    <xdr:row>27</xdr:row>
                    <xdr:rowOff>342900</xdr:rowOff>
                  </to>
                </anchor>
              </controlPr>
            </control>
          </mc:Choice>
        </mc:AlternateContent>
        <mc:AlternateContent xmlns:mc="http://schemas.openxmlformats.org/markup-compatibility/2006">
          <mc:Choice Requires="x14">
            <control shapeId="14691" r:id="rId20" name="Check Box 355">
              <controlPr defaultSize="0" autoFill="0" autoLine="0" autoPict="0">
                <anchor moveWithCells="1">
                  <from>
                    <xdr:col>3</xdr:col>
                    <xdr:colOff>90488</xdr:colOff>
                    <xdr:row>27</xdr:row>
                    <xdr:rowOff>381000</xdr:rowOff>
                  </from>
                  <to>
                    <xdr:col>3</xdr:col>
                    <xdr:colOff>509588</xdr:colOff>
                    <xdr:row>28</xdr:row>
                    <xdr:rowOff>342900</xdr:rowOff>
                  </to>
                </anchor>
              </controlPr>
            </control>
          </mc:Choice>
        </mc:AlternateContent>
        <mc:AlternateContent xmlns:mc="http://schemas.openxmlformats.org/markup-compatibility/2006">
          <mc:Choice Requires="x14">
            <control shapeId="14693" r:id="rId21" name="Check Box 357">
              <controlPr defaultSize="0" autoFill="0" autoLine="0" autoPict="0">
                <anchor moveWithCells="1">
                  <from>
                    <xdr:col>3</xdr:col>
                    <xdr:colOff>90488</xdr:colOff>
                    <xdr:row>28</xdr:row>
                    <xdr:rowOff>381000</xdr:rowOff>
                  </from>
                  <to>
                    <xdr:col>3</xdr:col>
                    <xdr:colOff>509588</xdr:colOff>
                    <xdr:row>29</xdr:row>
                    <xdr:rowOff>342900</xdr:rowOff>
                  </to>
                </anchor>
              </controlPr>
            </control>
          </mc:Choice>
        </mc:AlternateContent>
        <mc:AlternateContent xmlns:mc="http://schemas.openxmlformats.org/markup-compatibility/2006">
          <mc:Choice Requires="x14">
            <control shapeId="14695" r:id="rId22" name="Check Box 359">
              <controlPr defaultSize="0" autoFill="0" autoLine="0" autoPict="0">
                <anchor moveWithCells="1">
                  <from>
                    <xdr:col>3</xdr:col>
                    <xdr:colOff>90488</xdr:colOff>
                    <xdr:row>29</xdr:row>
                    <xdr:rowOff>381000</xdr:rowOff>
                  </from>
                  <to>
                    <xdr:col>3</xdr:col>
                    <xdr:colOff>509588</xdr:colOff>
                    <xdr:row>30</xdr:row>
                    <xdr:rowOff>342900</xdr:rowOff>
                  </to>
                </anchor>
              </controlPr>
            </control>
          </mc:Choice>
        </mc:AlternateContent>
        <mc:AlternateContent xmlns:mc="http://schemas.openxmlformats.org/markup-compatibility/2006">
          <mc:Choice Requires="x14">
            <control shapeId="14698" r:id="rId23" name="Check Box 362">
              <controlPr defaultSize="0" autoFill="0" autoLine="0" autoPict="0">
                <anchor moveWithCells="1">
                  <from>
                    <xdr:col>3</xdr:col>
                    <xdr:colOff>76200</xdr:colOff>
                    <xdr:row>32</xdr:row>
                    <xdr:rowOff>342900</xdr:rowOff>
                  </from>
                  <to>
                    <xdr:col>3</xdr:col>
                    <xdr:colOff>433388</xdr:colOff>
                    <xdr:row>33</xdr:row>
                    <xdr:rowOff>342900</xdr:rowOff>
                  </to>
                </anchor>
              </controlPr>
            </control>
          </mc:Choice>
        </mc:AlternateContent>
        <mc:AlternateContent xmlns:mc="http://schemas.openxmlformats.org/markup-compatibility/2006">
          <mc:Choice Requires="x14">
            <control shapeId="14707" r:id="rId24" name="Check Box 371">
              <controlPr defaultSize="0" autoFill="0" autoLine="0" autoPict="0">
                <anchor moveWithCells="1">
                  <from>
                    <xdr:col>3</xdr:col>
                    <xdr:colOff>76200</xdr:colOff>
                    <xdr:row>33</xdr:row>
                    <xdr:rowOff>342900</xdr:rowOff>
                  </from>
                  <to>
                    <xdr:col>3</xdr:col>
                    <xdr:colOff>433388</xdr:colOff>
                    <xdr:row>34</xdr:row>
                    <xdr:rowOff>342900</xdr:rowOff>
                  </to>
                </anchor>
              </controlPr>
            </control>
          </mc:Choice>
        </mc:AlternateContent>
        <mc:AlternateContent xmlns:mc="http://schemas.openxmlformats.org/markup-compatibility/2006">
          <mc:Choice Requires="x14">
            <control shapeId="14708" r:id="rId25" name="Check Box 372">
              <controlPr defaultSize="0" autoFill="0" autoLine="0" autoPict="0">
                <anchor moveWithCells="1">
                  <from>
                    <xdr:col>3</xdr:col>
                    <xdr:colOff>76200</xdr:colOff>
                    <xdr:row>34</xdr:row>
                    <xdr:rowOff>342900</xdr:rowOff>
                  </from>
                  <to>
                    <xdr:col>3</xdr:col>
                    <xdr:colOff>433388</xdr:colOff>
                    <xdr:row>35</xdr:row>
                    <xdr:rowOff>342900</xdr:rowOff>
                  </to>
                </anchor>
              </controlPr>
            </control>
          </mc:Choice>
        </mc:AlternateContent>
        <mc:AlternateContent xmlns:mc="http://schemas.openxmlformats.org/markup-compatibility/2006">
          <mc:Choice Requires="x14">
            <control shapeId="14709" r:id="rId26" name="Check Box 373">
              <controlPr defaultSize="0" autoFill="0" autoLine="0" autoPict="0">
                <anchor moveWithCells="1">
                  <from>
                    <xdr:col>3</xdr:col>
                    <xdr:colOff>76200</xdr:colOff>
                    <xdr:row>35</xdr:row>
                    <xdr:rowOff>342900</xdr:rowOff>
                  </from>
                  <to>
                    <xdr:col>3</xdr:col>
                    <xdr:colOff>433388</xdr:colOff>
                    <xdr:row>36</xdr:row>
                    <xdr:rowOff>342900</xdr:rowOff>
                  </to>
                </anchor>
              </controlPr>
            </control>
          </mc:Choice>
        </mc:AlternateContent>
        <mc:AlternateContent xmlns:mc="http://schemas.openxmlformats.org/markup-compatibility/2006">
          <mc:Choice Requires="x14">
            <control shapeId="14710" r:id="rId27" name="Check Box 374">
              <controlPr defaultSize="0" autoFill="0" autoLine="0" autoPict="0">
                <anchor moveWithCells="1">
                  <from>
                    <xdr:col>3</xdr:col>
                    <xdr:colOff>76200</xdr:colOff>
                    <xdr:row>36</xdr:row>
                    <xdr:rowOff>342900</xdr:rowOff>
                  </from>
                  <to>
                    <xdr:col>3</xdr:col>
                    <xdr:colOff>433388</xdr:colOff>
                    <xdr:row>37</xdr:row>
                    <xdr:rowOff>342900</xdr:rowOff>
                  </to>
                </anchor>
              </controlPr>
            </control>
          </mc:Choice>
        </mc:AlternateContent>
        <mc:AlternateContent xmlns:mc="http://schemas.openxmlformats.org/markup-compatibility/2006">
          <mc:Choice Requires="x14">
            <control shapeId="14711" r:id="rId28" name="Check Box 375">
              <controlPr defaultSize="0" autoFill="0" autoLine="0" autoPict="0">
                <anchor moveWithCells="1">
                  <from>
                    <xdr:col>3</xdr:col>
                    <xdr:colOff>76200</xdr:colOff>
                    <xdr:row>37</xdr:row>
                    <xdr:rowOff>342900</xdr:rowOff>
                  </from>
                  <to>
                    <xdr:col>3</xdr:col>
                    <xdr:colOff>433388</xdr:colOff>
                    <xdr:row>38</xdr:row>
                    <xdr:rowOff>342900</xdr:rowOff>
                  </to>
                </anchor>
              </controlPr>
            </control>
          </mc:Choice>
        </mc:AlternateContent>
        <mc:AlternateContent xmlns:mc="http://schemas.openxmlformats.org/markup-compatibility/2006">
          <mc:Choice Requires="x14">
            <control shapeId="14712" r:id="rId29" name="Check Box 376">
              <controlPr defaultSize="0" autoFill="0" autoLine="0" autoPict="0">
                <anchor moveWithCells="1">
                  <from>
                    <xdr:col>3</xdr:col>
                    <xdr:colOff>76200</xdr:colOff>
                    <xdr:row>38</xdr:row>
                    <xdr:rowOff>342900</xdr:rowOff>
                  </from>
                  <to>
                    <xdr:col>3</xdr:col>
                    <xdr:colOff>433388</xdr:colOff>
                    <xdr:row>39</xdr:row>
                    <xdr:rowOff>342900</xdr:rowOff>
                  </to>
                </anchor>
              </controlPr>
            </control>
          </mc:Choice>
        </mc:AlternateContent>
        <mc:AlternateContent xmlns:mc="http://schemas.openxmlformats.org/markup-compatibility/2006">
          <mc:Choice Requires="x14">
            <control shapeId="14713" r:id="rId30" name="Check Box 377">
              <controlPr defaultSize="0" autoFill="0" autoLine="0" autoPict="0">
                <anchor moveWithCells="1">
                  <from>
                    <xdr:col>3</xdr:col>
                    <xdr:colOff>76200</xdr:colOff>
                    <xdr:row>39</xdr:row>
                    <xdr:rowOff>342900</xdr:rowOff>
                  </from>
                  <to>
                    <xdr:col>3</xdr:col>
                    <xdr:colOff>433388</xdr:colOff>
                    <xdr:row>40</xdr:row>
                    <xdr:rowOff>342900</xdr:rowOff>
                  </to>
                </anchor>
              </controlPr>
            </control>
          </mc:Choice>
        </mc:AlternateContent>
        <mc:AlternateContent xmlns:mc="http://schemas.openxmlformats.org/markup-compatibility/2006">
          <mc:Choice Requires="x14">
            <control shapeId="14714" r:id="rId31" name="Check Box 378">
              <controlPr defaultSize="0" autoFill="0" autoLine="0" autoPict="0">
                <anchor moveWithCells="1">
                  <from>
                    <xdr:col>3</xdr:col>
                    <xdr:colOff>76200</xdr:colOff>
                    <xdr:row>40</xdr:row>
                    <xdr:rowOff>342900</xdr:rowOff>
                  </from>
                  <to>
                    <xdr:col>3</xdr:col>
                    <xdr:colOff>433388</xdr:colOff>
                    <xdr:row>41</xdr:row>
                    <xdr:rowOff>342900</xdr:rowOff>
                  </to>
                </anchor>
              </controlPr>
            </control>
          </mc:Choice>
        </mc:AlternateContent>
        <mc:AlternateContent xmlns:mc="http://schemas.openxmlformats.org/markup-compatibility/2006">
          <mc:Choice Requires="x14">
            <control shapeId="14715" r:id="rId32" name="Check Box 379">
              <controlPr defaultSize="0" autoFill="0" autoLine="0" autoPict="0">
                <anchor moveWithCells="1">
                  <from>
                    <xdr:col>3</xdr:col>
                    <xdr:colOff>52388</xdr:colOff>
                    <xdr:row>44</xdr:row>
                    <xdr:rowOff>14288</xdr:rowOff>
                  </from>
                  <to>
                    <xdr:col>3</xdr:col>
                    <xdr:colOff>395288</xdr:colOff>
                    <xdr:row>44</xdr:row>
                    <xdr:rowOff>381000</xdr:rowOff>
                  </to>
                </anchor>
              </controlPr>
            </control>
          </mc:Choice>
        </mc:AlternateContent>
        <mc:AlternateContent xmlns:mc="http://schemas.openxmlformats.org/markup-compatibility/2006">
          <mc:Choice Requires="x14">
            <control shapeId="14716" r:id="rId33" name="Check Box 380">
              <controlPr defaultSize="0" autoFill="0" autoLine="0" autoPict="0">
                <anchor moveWithCells="1">
                  <from>
                    <xdr:col>3</xdr:col>
                    <xdr:colOff>52388</xdr:colOff>
                    <xdr:row>45</xdr:row>
                    <xdr:rowOff>14288</xdr:rowOff>
                  </from>
                  <to>
                    <xdr:col>3</xdr:col>
                    <xdr:colOff>395288</xdr:colOff>
                    <xdr:row>45</xdr:row>
                    <xdr:rowOff>381000</xdr:rowOff>
                  </to>
                </anchor>
              </controlPr>
            </control>
          </mc:Choice>
        </mc:AlternateContent>
        <mc:AlternateContent xmlns:mc="http://schemas.openxmlformats.org/markup-compatibility/2006">
          <mc:Choice Requires="x14">
            <control shapeId="14717" r:id="rId34" name="Check Box 381">
              <controlPr defaultSize="0" autoFill="0" autoLine="0" autoPict="0">
                <anchor moveWithCells="1">
                  <from>
                    <xdr:col>3</xdr:col>
                    <xdr:colOff>52388</xdr:colOff>
                    <xdr:row>46</xdr:row>
                    <xdr:rowOff>14288</xdr:rowOff>
                  </from>
                  <to>
                    <xdr:col>3</xdr:col>
                    <xdr:colOff>395288</xdr:colOff>
                    <xdr:row>46</xdr:row>
                    <xdr:rowOff>381000</xdr:rowOff>
                  </to>
                </anchor>
              </controlPr>
            </control>
          </mc:Choice>
        </mc:AlternateContent>
        <mc:AlternateContent xmlns:mc="http://schemas.openxmlformats.org/markup-compatibility/2006">
          <mc:Choice Requires="x14">
            <control shapeId="14718" r:id="rId35" name="Check Box 382">
              <controlPr defaultSize="0" autoFill="0" autoLine="0" autoPict="0">
                <anchor moveWithCells="1">
                  <from>
                    <xdr:col>3</xdr:col>
                    <xdr:colOff>52388</xdr:colOff>
                    <xdr:row>47</xdr:row>
                    <xdr:rowOff>14288</xdr:rowOff>
                  </from>
                  <to>
                    <xdr:col>3</xdr:col>
                    <xdr:colOff>395288</xdr:colOff>
                    <xdr:row>47</xdr:row>
                    <xdr:rowOff>381000</xdr:rowOff>
                  </to>
                </anchor>
              </controlPr>
            </control>
          </mc:Choice>
        </mc:AlternateContent>
        <mc:AlternateContent xmlns:mc="http://schemas.openxmlformats.org/markup-compatibility/2006">
          <mc:Choice Requires="x14">
            <control shapeId="14719" r:id="rId36" name="Check Box 383">
              <controlPr defaultSize="0" autoFill="0" autoLine="0" autoPict="0">
                <anchor moveWithCells="1">
                  <from>
                    <xdr:col>3</xdr:col>
                    <xdr:colOff>52388</xdr:colOff>
                    <xdr:row>48</xdr:row>
                    <xdr:rowOff>14288</xdr:rowOff>
                  </from>
                  <to>
                    <xdr:col>3</xdr:col>
                    <xdr:colOff>395288</xdr:colOff>
                    <xdr:row>48</xdr:row>
                    <xdr:rowOff>381000</xdr:rowOff>
                  </to>
                </anchor>
              </controlPr>
            </control>
          </mc:Choice>
        </mc:AlternateContent>
        <mc:AlternateContent xmlns:mc="http://schemas.openxmlformats.org/markup-compatibility/2006">
          <mc:Choice Requires="x14">
            <control shapeId="14720" r:id="rId37" name="Check Box 384">
              <controlPr defaultSize="0" autoFill="0" autoLine="0" autoPict="0">
                <anchor moveWithCells="1">
                  <from>
                    <xdr:col>3</xdr:col>
                    <xdr:colOff>52388</xdr:colOff>
                    <xdr:row>49</xdr:row>
                    <xdr:rowOff>14288</xdr:rowOff>
                  </from>
                  <to>
                    <xdr:col>3</xdr:col>
                    <xdr:colOff>395288</xdr:colOff>
                    <xdr:row>49</xdr:row>
                    <xdr:rowOff>381000</xdr:rowOff>
                  </to>
                </anchor>
              </controlPr>
            </control>
          </mc:Choice>
        </mc:AlternateContent>
        <mc:AlternateContent xmlns:mc="http://schemas.openxmlformats.org/markup-compatibility/2006">
          <mc:Choice Requires="x14">
            <control shapeId="14721" r:id="rId38" name="Check Box 385">
              <controlPr defaultSize="0" autoFill="0" autoLine="0" autoPict="0">
                <anchor moveWithCells="1">
                  <from>
                    <xdr:col>3</xdr:col>
                    <xdr:colOff>52388</xdr:colOff>
                    <xdr:row>50</xdr:row>
                    <xdr:rowOff>14288</xdr:rowOff>
                  </from>
                  <to>
                    <xdr:col>3</xdr:col>
                    <xdr:colOff>395288</xdr:colOff>
                    <xdr:row>50</xdr:row>
                    <xdr:rowOff>381000</xdr:rowOff>
                  </to>
                </anchor>
              </controlPr>
            </control>
          </mc:Choice>
        </mc:AlternateContent>
        <mc:AlternateContent xmlns:mc="http://schemas.openxmlformats.org/markup-compatibility/2006">
          <mc:Choice Requires="x14">
            <control shapeId="14722" r:id="rId39" name="Check Box 386">
              <controlPr defaultSize="0" autoFill="0" autoLine="0" autoPict="0">
                <anchor moveWithCells="1">
                  <from>
                    <xdr:col>3</xdr:col>
                    <xdr:colOff>52388</xdr:colOff>
                    <xdr:row>51</xdr:row>
                    <xdr:rowOff>14288</xdr:rowOff>
                  </from>
                  <to>
                    <xdr:col>3</xdr:col>
                    <xdr:colOff>395288</xdr:colOff>
                    <xdr:row>51</xdr:row>
                    <xdr:rowOff>381000</xdr:rowOff>
                  </to>
                </anchor>
              </controlPr>
            </control>
          </mc:Choice>
        </mc:AlternateContent>
        <mc:AlternateContent xmlns:mc="http://schemas.openxmlformats.org/markup-compatibility/2006">
          <mc:Choice Requires="x14">
            <control shapeId="14723" r:id="rId40" name="Check Box 387">
              <controlPr defaultSize="0" autoFill="0" autoLine="0" autoPict="0">
                <anchor moveWithCells="1">
                  <from>
                    <xdr:col>3</xdr:col>
                    <xdr:colOff>52388</xdr:colOff>
                    <xdr:row>52</xdr:row>
                    <xdr:rowOff>14288</xdr:rowOff>
                  </from>
                  <to>
                    <xdr:col>3</xdr:col>
                    <xdr:colOff>395288</xdr:colOff>
                    <xdr:row>52</xdr:row>
                    <xdr:rowOff>381000</xdr:rowOff>
                  </to>
                </anchor>
              </controlPr>
            </control>
          </mc:Choice>
        </mc:AlternateContent>
        <mc:AlternateContent xmlns:mc="http://schemas.openxmlformats.org/markup-compatibility/2006">
          <mc:Choice Requires="x14">
            <control shapeId="14724" r:id="rId41" name="Check Box 388">
              <controlPr defaultSize="0" autoFill="0" autoLine="0" autoPict="0">
                <anchor moveWithCells="1">
                  <from>
                    <xdr:col>3</xdr:col>
                    <xdr:colOff>52388</xdr:colOff>
                    <xdr:row>53</xdr:row>
                    <xdr:rowOff>14288</xdr:rowOff>
                  </from>
                  <to>
                    <xdr:col>3</xdr:col>
                    <xdr:colOff>395288</xdr:colOff>
                    <xdr:row>53</xdr:row>
                    <xdr:rowOff>381000</xdr:rowOff>
                  </to>
                </anchor>
              </controlPr>
            </control>
          </mc:Choice>
        </mc:AlternateContent>
        <mc:AlternateContent xmlns:mc="http://schemas.openxmlformats.org/markup-compatibility/2006">
          <mc:Choice Requires="x14">
            <control shapeId="14727" r:id="rId42" name="Check Box 391">
              <controlPr defaultSize="0" autoFill="0" autoLine="0" autoPict="0">
                <anchor moveWithCells="1">
                  <from>
                    <xdr:col>3</xdr:col>
                    <xdr:colOff>52388</xdr:colOff>
                    <xdr:row>56</xdr:row>
                    <xdr:rowOff>14288</xdr:rowOff>
                  </from>
                  <to>
                    <xdr:col>3</xdr:col>
                    <xdr:colOff>395288</xdr:colOff>
                    <xdr:row>56</xdr:row>
                    <xdr:rowOff>381000</xdr:rowOff>
                  </to>
                </anchor>
              </controlPr>
            </control>
          </mc:Choice>
        </mc:AlternateContent>
        <mc:AlternateContent xmlns:mc="http://schemas.openxmlformats.org/markup-compatibility/2006">
          <mc:Choice Requires="x14">
            <control shapeId="14728" r:id="rId43" name="Check Box 392">
              <controlPr defaultSize="0" autoFill="0" autoLine="0" autoPict="0">
                <anchor moveWithCells="1">
                  <from>
                    <xdr:col>3</xdr:col>
                    <xdr:colOff>52388</xdr:colOff>
                    <xdr:row>57</xdr:row>
                    <xdr:rowOff>14288</xdr:rowOff>
                  </from>
                  <to>
                    <xdr:col>3</xdr:col>
                    <xdr:colOff>395288</xdr:colOff>
                    <xdr:row>57</xdr:row>
                    <xdr:rowOff>381000</xdr:rowOff>
                  </to>
                </anchor>
              </controlPr>
            </control>
          </mc:Choice>
        </mc:AlternateContent>
        <mc:AlternateContent xmlns:mc="http://schemas.openxmlformats.org/markup-compatibility/2006">
          <mc:Choice Requires="x14">
            <control shapeId="14729" r:id="rId44" name="Check Box 393">
              <controlPr defaultSize="0" autoFill="0" autoLine="0" autoPict="0">
                <anchor moveWithCells="1">
                  <from>
                    <xdr:col>3</xdr:col>
                    <xdr:colOff>52388</xdr:colOff>
                    <xdr:row>58</xdr:row>
                    <xdr:rowOff>14288</xdr:rowOff>
                  </from>
                  <to>
                    <xdr:col>3</xdr:col>
                    <xdr:colOff>395288</xdr:colOff>
                    <xdr:row>58</xdr:row>
                    <xdr:rowOff>381000</xdr:rowOff>
                  </to>
                </anchor>
              </controlPr>
            </control>
          </mc:Choice>
        </mc:AlternateContent>
        <mc:AlternateContent xmlns:mc="http://schemas.openxmlformats.org/markup-compatibility/2006">
          <mc:Choice Requires="x14">
            <control shapeId="14730" r:id="rId45" name="Check Box 394">
              <controlPr defaultSize="0" autoFill="0" autoLine="0" autoPict="0">
                <anchor moveWithCells="1">
                  <from>
                    <xdr:col>3</xdr:col>
                    <xdr:colOff>52388</xdr:colOff>
                    <xdr:row>59</xdr:row>
                    <xdr:rowOff>14288</xdr:rowOff>
                  </from>
                  <to>
                    <xdr:col>3</xdr:col>
                    <xdr:colOff>395288</xdr:colOff>
                    <xdr:row>59</xdr:row>
                    <xdr:rowOff>381000</xdr:rowOff>
                  </to>
                </anchor>
              </controlPr>
            </control>
          </mc:Choice>
        </mc:AlternateContent>
        <mc:AlternateContent xmlns:mc="http://schemas.openxmlformats.org/markup-compatibility/2006">
          <mc:Choice Requires="x14">
            <control shapeId="14731" r:id="rId46" name="Check Box 395">
              <controlPr defaultSize="0" autoFill="0" autoLine="0" autoPict="0">
                <anchor moveWithCells="1">
                  <from>
                    <xdr:col>3</xdr:col>
                    <xdr:colOff>52388</xdr:colOff>
                    <xdr:row>60</xdr:row>
                    <xdr:rowOff>14288</xdr:rowOff>
                  </from>
                  <to>
                    <xdr:col>3</xdr:col>
                    <xdr:colOff>395288</xdr:colOff>
                    <xdr:row>60</xdr:row>
                    <xdr:rowOff>381000</xdr:rowOff>
                  </to>
                </anchor>
              </controlPr>
            </control>
          </mc:Choice>
        </mc:AlternateContent>
        <mc:AlternateContent xmlns:mc="http://schemas.openxmlformats.org/markup-compatibility/2006">
          <mc:Choice Requires="x14">
            <control shapeId="14732" r:id="rId47" name="Check Box 396">
              <controlPr defaultSize="0" autoFill="0" autoLine="0" autoPict="0">
                <anchor moveWithCells="1">
                  <from>
                    <xdr:col>3</xdr:col>
                    <xdr:colOff>52388</xdr:colOff>
                    <xdr:row>61</xdr:row>
                    <xdr:rowOff>14288</xdr:rowOff>
                  </from>
                  <to>
                    <xdr:col>3</xdr:col>
                    <xdr:colOff>395288</xdr:colOff>
                    <xdr:row>61</xdr:row>
                    <xdr:rowOff>381000</xdr:rowOff>
                  </to>
                </anchor>
              </controlPr>
            </control>
          </mc:Choice>
        </mc:AlternateContent>
        <mc:AlternateContent xmlns:mc="http://schemas.openxmlformats.org/markup-compatibility/2006">
          <mc:Choice Requires="x14">
            <control shapeId="14733" r:id="rId48" name="Check Box 397">
              <controlPr defaultSize="0" autoFill="0" autoLine="0" autoPict="0">
                <anchor moveWithCells="1">
                  <from>
                    <xdr:col>3</xdr:col>
                    <xdr:colOff>52388</xdr:colOff>
                    <xdr:row>62</xdr:row>
                    <xdr:rowOff>14288</xdr:rowOff>
                  </from>
                  <to>
                    <xdr:col>3</xdr:col>
                    <xdr:colOff>395288</xdr:colOff>
                    <xdr:row>62</xdr:row>
                    <xdr:rowOff>381000</xdr:rowOff>
                  </to>
                </anchor>
              </controlPr>
            </control>
          </mc:Choice>
        </mc:AlternateContent>
        <mc:AlternateContent xmlns:mc="http://schemas.openxmlformats.org/markup-compatibility/2006">
          <mc:Choice Requires="x14">
            <control shapeId="14734" r:id="rId49" name="Check Box 398">
              <controlPr defaultSize="0" autoFill="0" autoLine="0" autoPict="0">
                <anchor moveWithCells="1">
                  <from>
                    <xdr:col>3</xdr:col>
                    <xdr:colOff>52388</xdr:colOff>
                    <xdr:row>63</xdr:row>
                    <xdr:rowOff>14288</xdr:rowOff>
                  </from>
                  <to>
                    <xdr:col>3</xdr:col>
                    <xdr:colOff>395288</xdr:colOff>
                    <xdr:row>63</xdr:row>
                    <xdr:rowOff>381000</xdr:rowOff>
                  </to>
                </anchor>
              </controlPr>
            </control>
          </mc:Choice>
        </mc:AlternateContent>
        <mc:AlternateContent xmlns:mc="http://schemas.openxmlformats.org/markup-compatibility/2006">
          <mc:Choice Requires="x14">
            <control shapeId="14735" r:id="rId50" name="Check Box 399">
              <controlPr defaultSize="0" autoFill="0" autoLine="0" autoPict="0">
                <anchor moveWithCells="1">
                  <from>
                    <xdr:col>3</xdr:col>
                    <xdr:colOff>52388</xdr:colOff>
                    <xdr:row>64</xdr:row>
                    <xdr:rowOff>14288</xdr:rowOff>
                  </from>
                  <to>
                    <xdr:col>3</xdr:col>
                    <xdr:colOff>395288</xdr:colOff>
                    <xdr:row>64</xdr:row>
                    <xdr:rowOff>381000</xdr:rowOff>
                  </to>
                </anchor>
              </controlPr>
            </control>
          </mc:Choice>
        </mc:AlternateContent>
        <mc:AlternateContent xmlns:mc="http://schemas.openxmlformats.org/markup-compatibility/2006">
          <mc:Choice Requires="x14">
            <control shapeId="14736" r:id="rId51" name="Check Box 400">
              <controlPr defaultSize="0" autoFill="0" autoLine="0" autoPict="0">
                <anchor moveWithCells="1">
                  <from>
                    <xdr:col>3</xdr:col>
                    <xdr:colOff>52388</xdr:colOff>
                    <xdr:row>65</xdr:row>
                    <xdr:rowOff>14288</xdr:rowOff>
                  </from>
                  <to>
                    <xdr:col>3</xdr:col>
                    <xdr:colOff>395288</xdr:colOff>
                    <xdr:row>65</xdr:row>
                    <xdr:rowOff>381000</xdr:rowOff>
                  </to>
                </anchor>
              </controlPr>
            </control>
          </mc:Choice>
        </mc:AlternateContent>
        <mc:AlternateContent xmlns:mc="http://schemas.openxmlformats.org/markup-compatibility/2006">
          <mc:Choice Requires="x14">
            <control shapeId="14737" r:id="rId52" name="Check Box 401">
              <controlPr defaultSize="0" autoFill="0" autoLine="0" autoPict="0">
                <anchor moveWithCells="1">
                  <from>
                    <xdr:col>3</xdr:col>
                    <xdr:colOff>52388</xdr:colOff>
                    <xdr:row>66</xdr:row>
                    <xdr:rowOff>14288</xdr:rowOff>
                  </from>
                  <to>
                    <xdr:col>3</xdr:col>
                    <xdr:colOff>395288</xdr:colOff>
                    <xdr:row>66</xdr:row>
                    <xdr:rowOff>381000</xdr:rowOff>
                  </to>
                </anchor>
              </controlPr>
            </control>
          </mc:Choice>
        </mc:AlternateContent>
        <mc:AlternateContent xmlns:mc="http://schemas.openxmlformats.org/markup-compatibility/2006">
          <mc:Choice Requires="x14">
            <control shapeId="14738" r:id="rId53" name="Check Box 402">
              <controlPr defaultSize="0" autoFill="0" autoLine="0" autoPict="0">
                <anchor moveWithCells="1">
                  <from>
                    <xdr:col>3</xdr:col>
                    <xdr:colOff>52388</xdr:colOff>
                    <xdr:row>67</xdr:row>
                    <xdr:rowOff>14288</xdr:rowOff>
                  </from>
                  <to>
                    <xdr:col>3</xdr:col>
                    <xdr:colOff>395288</xdr:colOff>
                    <xdr:row>67</xdr:row>
                    <xdr:rowOff>381000</xdr:rowOff>
                  </to>
                </anchor>
              </controlPr>
            </control>
          </mc:Choice>
        </mc:AlternateContent>
        <mc:AlternateContent xmlns:mc="http://schemas.openxmlformats.org/markup-compatibility/2006">
          <mc:Choice Requires="x14">
            <control shapeId="14739" r:id="rId54" name="Check Box 403">
              <controlPr defaultSize="0" autoFill="0" autoLine="0" autoPict="0">
                <anchor moveWithCells="1">
                  <from>
                    <xdr:col>3</xdr:col>
                    <xdr:colOff>52388</xdr:colOff>
                    <xdr:row>68</xdr:row>
                    <xdr:rowOff>14288</xdr:rowOff>
                  </from>
                  <to>
                    <xdr:col>3</xdr:col>
                    <xdr:colOff>395288</xdr:colOff>
                    <xdr:row>68</xdr:row>
                    <xdr:rowOff>381000</xdr:rowOff>
                  </to>
                </anchor>
              </controlPr>
            </control>
          </mc:Choice>
        </mc:AlternateContent>
        <mc:AlternateContent xmlns:mc="http://schemas.openxmlformats.org/markup-compatibility/2006">
          <mc:Choice Requires="x14">
            <control shapeId="14740" r:id="rId55" name="Check Box 404">
              <controlPr defaultSize="0" autoFill="0" autoLine="0" autoPict="0">
                <anchor moveWithCells="1">
                  <from>
                    <xdr:col>3</xdr:col>
                    <xdr:colOff>52388</xdr:colOff>
                    <xdr:row>69</xdr:row>
                    <xdr:rowOff>14288</xdr:rowOff>
                  </from>
                  <to>
                    <xdr:col>3</xdr:col>
                    <xdr:colOff>395288</xdr:colOff>
                    <xdr:row>69</xdr:row>
                    <xdr:rowOff>381000</xdr:rowOff>
                  </to>
                </anchor>
              </controlPr>
            </control>
          </mc:Choice>
        </mc:AlternateContent>
        <mc:AlternateContent xmlns:mc="http://schemas.openxmlformats.org/markup-compatibility/2006">
          <mc:Choice Requires="x14">
            <control shapeId="14782" r:id="rId56" name="Check Box 446">
              <controlPr defaultSize="0" autoFill="0" autoLine="0" autoPict="0">
                <anchor moveWithCells="1">
                  <from>
                    <xdr:col>3</xdr:col>
                    <xdr:colOff>52388</xdr:colOff>
                    <xdr:row>72</xdr:row>
                    <xdr:rowOff>14288</xdr:rowOff>
                  </from>
                  <to>
                    <xdr:col>3</xdr:col>
                    <xdr:colOff>395288</xdr:colOff>
                    <xdr:row>72</xdr:row>
                    <xdr:rowOff>381000</xdr:rowOff>
                  </to>
                </anchor>
              </controlPr>
            </control>
          </mc:Choice>
        </mc:AlternateContent>
        <mc:AlternateContent xmlns:mc="http://schemas.openxmlformats.org/markup-compatibility/2006">
          <mc:Choice Requires="x14">
            <control shapeId="14785" r:id="rId57" name="Check Box 449">
              <controlPr defaultSize="0" autoFill="0" autoLine="0" autoPict="0">
                <anchor moveWithCells="1">
                  <from>
                    <xdr:col>3</xdr:col>
                    <xdr:colOff>52388</xdr:colOff>
                    <xdr:row>73</xdr:row>
                    <xdr:rowOff>0</xdr:rowOff>
                  </from>
                  <to>
                    <xdr:col>3</xdr:col>
                    <xdr:colOff>395288</xdr:colOff>
                    <xdr:row>73</xdr:row>
                    <xdr:rowOff>381000</xdr:rowOff>
                  </to>
                </anchor>
              </controlPr>
            </control>
          </mc:Choice>
        </mc:AlternateContent>
        <mc:AlternateContent xmlns:mc="http://schemas.openxmlformats.org/markup-compatibility/2006">
          <mc:Choice Requires="x14">
            <control shapeId="14788" r:id="rId58" name="Check Box 452">
              <controlPr defaultSize="0" autoFill="0" autoLine="0" autoPict="0">
                <anchor moveWithCells="1">
                  <from>
                    <xdr:col>3</xdr:col>
                    <xdr:colOff>52388</xdr:colOff>
                    <xdr:row>74</xdr:row>
                    <xdr:rowOff>0</xdr:rowOff>
                  </from>
                  <to>
                    <xdr:col>3</xdr:col>
                    <xdr:colOff>395288</xdr:colOff>
                    <xdr:row>74</xdr:row>
                    <xdr:rowOff>381000</xdr:rowOff>
                  </to>
                </anchor>
              </controlPr>
            </control>
          </mc:Choice>
        </mc:AlternateContent>
        <mc:AlternateContent xmlns:mc="http://schemas.openxmlformats.org/markup-compatibility/2006">
          <mc:Choice Requires="x14">
            <control shapeId="14791" r:id="rId59" name="Check Box 455">
              <controlPr defaultSize="0" autoFill="0" autoLine="0" autoPict="0">
                <anchor moveWithCells="1">
                  <from>
                    <xdr:col>3</xdr:col>
                    <xdr:colOff>52388</xdr:colOff>
                    <xdr:row>74</xdr:row>
                    <xdr:rowOff>381000</xdr:rowOff>
                  </from>
                  <to>
                    <xdr:col>3</xdr:col>
                    <xdr:colOff>395288</xdr:colOff>
                    <xdr:row>75</xdr:row>
                    <xdr:rowOff>357188</xdr:rowOff>
                  </to>
                </anchor>
              </controlPr>
            </control>
          </mc:Choice>
        </mc:AlternateContent>
        <mc:AlternateContent xmlns:mc="http://schemas.openxmlformats.org/markup-compatibility/2006">
          <mc:Choice Requires="x14">
            <control shapeId="14794" r:id="rId60" name="Check Box 458">
              <controlPr defaultSize="0" autoFill="0" autoLine="0" autoPict="0">
                <anchor moveWithCells="1">
                  <from>
                    <xdr:col>3</xdr:col>
                    <xdr:colOff>52388</xdr:colOff>
                    <xdr:row>76</xdr:row>
                    <xdr:rowOff>52388</xdr:rowOff>
                  </from>
                  <to>
                    <xdr:col>3</xdr:col>
                    <xdr:colOff>395288</xdr:colOff>
                    <xdr:row>76</xdr:row>
                    <xdr:rowOff>342900</xdr:rowOff>
                  </to>
                </anchor>
              </controlPr>
            </control>
          </mc:Choice>
        </mc:AlternateContent>
        <mc:AlternateContent xmlns:mc="http://schemas.openxmlformats.org/markup-compatibility/2006">
          <mc:Choice Requires="x14">
            <control shapeId="14797" r:id="rId61" name="Check Box 461">
              <controlPr defaultSize="0" autoFill="0" autoLine="0" autoPict="0">
                <anchor moveWithCells="1">
                  <from>
                    <xdr:col>3</xdr:col>
                    <xdr:colOff>52388</xdr:colOff>
                    <xdr:row>76</xdr:row>
                    <xdr:rowOff>381000</xdr:rowOff>
                  </from>
                  <to>
                    <xdr:col>3</xdr:col>
                    <xdr:colOff>395288</xdr:colOff>
                    <xdr:row>77</xdr:row>
                    <xdr:rowOff>357188</xdr:rowOff>
                  </to>
                </anchor>
              </controlPr>
            </control>
          </mc:Choice>
        </mc:AlternateContent>
        <mc:AlternateContent xmlns:mc="http://schemas.openxmlformats.org/markup-compatibility/2006">
          <mc:Choice Requires="x14">
            <control shapeId="14800" r:id="rId62" name="Check Box 464">
              <controlPr defaultSize="0" autoFill="0" autoLine="0" autoPict="0">
                <anchor moveWithCells="1">
                  <from>
                    <xdr:col>3</xdr:col>
                    <xdr:colOff>52388</xdr:colOff>
                    <xdr:row>78</xdr:row>
                    <xdr:rowOff>0</xdr:rowOff>
                  </from>
                  <to>
                    <xdr:col>3</xdr:col>
                    <xdr:colOff>395288</xdr:colOff>
                    <xdr:row>78</xdr:row>
                    <xdr:rowOff>342900</xdr:rowOff>
                  </to>
                </anchor>
              </controlPr>
            </control>
          </mc:Choice>
        </mc:AlternateContent>
        <mc:AlternateContent xmlns:mc="http://schemas.openxmlformats.org/markup-compatibility/2006">
          <mc:Choice Requires="x14">
            <control shapeId="14803" r:id="rId63" name="Check Box 467">
              <controlPr defaultSize="0" autoFill="0" autoLine="0" autoPict="0">
                <anchor moveWithCells="1">
                  <from>
                    <xdr:col>3</xdr:col>
                    <xdr:colOff>52388</xdr:colOff>
                    <xdr:row>79</xdr:row>
                    <xdr:rowOff>76200</xdr:rowOff>
                  </from>
                  <to>
                    <xdr:col>3</xdr:col>
                    <xdr:colOff>457200</xdr:colOff>
                    <xdr:row>79</xdr:row>
                    <xdr:rowOff>366713</xdr:rowOff>
                  </to>
                </anchor>
              </controlPr>
            </control>
          </mc:Choice>
        </mc:AlternateContent>
        <mc:AlternateContent xmlns:mc="http://schemas.openxmlformats.org/markup-compatibility/2006">
          <mc:Choice Requires="x14">
            <control shapeId="14806" r:id="rId64" name="Check Box 470">
              <controlPr defaultSize="0" autoFill="0" autoLine="0" autoPict="0">
                <anchor moveWithCells="1">
                  <from>
                    <xdr:col>3</xdr:col>
                    <xdr:colOff>52388</xdr:colOff>
                    <xdr:row>80</xdr:row>
                    <xdr:rowOff>14288</xdr:rowOff>
                  </from>
                  <to>
                    <xdr:col>3</xdr:col>
                    <xdr:colOff>395288</xdr:colOff>
                    <xdr:row>80</xdr:row>
                    <xdr:rowOff>328613</xdr:rowOff>
                  </to>
                </anchor>
              </controlPr>
            </control>
          </mc:Choice>
        </mc:AlternateContent>
        <mc:AlternateContent xmlns:mc="http://schemas.openxmlformats.org/markup-compatibility/2006">
          <mc:Choice Requires="x14">
            <control shapeId="14809" r:id="rId65" name="Check Box 473">
              <controlPr defaultSize="0" autoFill="0" autoLine="0" autoPict="0">
                <anchor moveWithCells="1">
                  <from>
                    <xdr:col>3</xdr:col>
                    <xdr:colOff>52388</xdr:colOff>
                    <xdr:row>81</xdr:row>
                    <xdr:rowOff>14288</xdr:rowOff>
                  </from>
                  <to>
                    <xdr:col>3</xdr:col>
                    <xdr:colOff>433388</xdr:colOff>
                    <xdr:row>81</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O22"/>
  <sheetViews>
    <sheetView showGridLines="0" zoomScale="75" zoomScaleNormal="75" workbookViewId="0">
      <selection activeCell="D8" sqref="D8"/>
    </sheetView>
  </sheetViews>
  <sheetFormatPr defaultColWidth="11" defaultRowHeight="15.75"/>
  <cols>
    <col min="1" max="1" width="5.6875" style="5" customWidth="1"/>
    <col min="2" max="2" width="21.8125" customWidth="1"/>
    <col min="3" max="3" width="51.3125" customWidth="1"/>
    <col min="4" max="4" width="6.6875" customWidth="1"/>
    <col min="5" max="5" width="9.5" hidden="1" customWidth="1"/>
    <col min="6" max="6" width="9.5" customWidth="1"/>
    <col min="7" max="7" width="11.6875" hidden="1" customWidth="1"/>
    <col min="8" max="8" width="9.8125" customWidth="1"/>
    <col min="9" max="9" width="14.5" customWidth="1"/>
    <col min="10" max="10" width="13.3125" customWidth="1"/>
    <col min="11" max="11" width="19.3125" customWidth="1"/>
    <col min="12" max="12" width="31.8125" customWidth="1"/>
    <col min="13" max="13" width="13.8125" hidden="1" customWidth="1"/>
    <col min="14" max="15" width="11" hidden="1" customWidth="1"/>
    <col min="16" max="16" width="11" style="7" hidden="1" customWidth="1"/>
    <col min="17" max="25" width="11" hidden="1" customWidth="1"/>
    <col min="26" max="26" width="21.8125" hidden="1" customWidth="1"/>
    <col min="27" max="27" width="21.6875" hidden="1" customWidth="1"/>
    <col min="28" max="847" width="11" style="28"/>
  </cols>
  <sheetData>
    <row r="1" spans="1:847" ht="8" customHeight="1"/>
    <row r="2" spans="1:847" ht="47" customHeight="1">
      <c r="A2" s="434"/>
      <c r="B2" s="435" t="s">
        <v>34</v>
      </c>
      <c r="C2" s="435" t="s">
        <v>65</v>
      </c>
      <c r="D2" s="436" t="s">
        <v>128</v>
      </c>
      <c r="E2" s="371"/>
      <c r="F2" s="371"/>
      <c r="G2" s="371"/>
      <c r="H2" s="371"/>
      <c r="I2" s="371"/>
      <c r="J2" s="371"/>
      <c r="K2" s="371"/>
      <c r="L2" s="372"/>
    </row>
    <row r="3" spans="1:847" ht="21" customHeight="1">
      <c r="A3" s="437"/>
      <c r="B3" s="689" t="s">
        <v>339</v>
      </c>
      <c r="C3" s="689"/>
      <c r="D3" s="689"/>
      <c r="E3" s="689"/>
      <c r="F3" s="689"/>
      <c r="G3" s="689"/>
      <c r="H3" s="689"/>
      <c r="I3" s="689"/>
      <c r="J3" s="689"/>
      <c r="K3" s="689"/>
      <c r="L3" s="690"/>
      <c r="M3" s="354"/>
      <c r="N3" s="354"/>
      <c r="O3" s="354"/>
      <c r="P3" s="355"/>
      <c r="Q3" s="354"/>
      <c r="R3" s="354"/>
      <c r="S3" s="354"/>
      <c r="T3" s="354"/>
      <c r="U3" s="354"/>
      <c r="V3" s="354"/>
      <c r="W3" s="354"/>
      <c r="X3" s="354"/>
      <c r="Y3" s="354"/>
      <c r="Z3" s="354"/>
      <c r="AA3" s="354"/>
      <c r="AB3" s="35"/>
    </row>
    <row r="4" spans="1:847" ht="32" customHeight="1">
      <c r="A4" s="437"/>
      <c r="B4" s="689"/>
      <c r="C4" s="689"/>
      <c r="D4" s="689"/>
      <c r="E4" s="689"/>
      <c r="F4" s="689"/>
      <c r="G4" s="689"/>
      <c r="H4" s="689"/>
      <c r="I4" s="689"/>
      <c r="J4" s="689"/>
      <c r="K4" s="689"/>
      <c r="L4" s="690"/>
      <c r="M4" s="354"/>
      <c r="N4" s="354"/>
      <c r="O4" s="354"/>
      <c r="P4" s="355"/>
      <c r="Q4" s="354"/>
      <c r="R4" s="354"/>
      <c r="S4" s="354"/>
      <c r="T4" s="354"/>
      <c r="U4" s="354"/>
      <c r="V4" s="354"/>
      <c r="W4" s="354"/>
      <c r="X4" s="354"/>
      <c r="Y4" s="354"/>
      <c r="Z4" s="354"/>
      <c r="AA4" s="354"/>
      <c r="AB4" s="35"/>
    </row>
    <row r="5" spans="1:847" ht="20" customHeight="1">
      <c r="A5" s="437"/>
      <c r="B5" s="438"/>
      <c r="C5" s="439"/>
      <c r="D5" s="439"/>
      <c r="E5" s="354"/>
      <c r="F5" s="354"/>
      <c r="G5" s="354"/>
      <c r="H5" s="354"/>
      <c r="I5" s="354"/>
      <c r="J5" s="354"/>
      <c r="K5" s="354"/>
      <c r="L5" s="379"/>
    </row>
    <row r="6" spans="1:847" ht="47" customHeight="1">
      <c r="A6" s="440"/>
      <c r="B6" s="441"/>
      <c r="C6" s="441"/>
      <c r="D6" s="441"/>
      <c r="E6" s="441"/>
      <c r="F6" s="442" t="s">
        <v>47</v>
      </c>
      <c r="G6" s="442" t="s">
        <v>47</v>
      </c>
      <c r="H6" s="443"/>
      <c r="I6" s="442" t="s">
        <v>333</v>
      </c>
      <c r="J6" s="443"/>
      <c r="K6" s="444" t="s">
        <v>367</v>
      </c>
      <c r="L6" s="445" t="s">
        <v>366</v>
      </c>
      <c r="M6" s="18" t="s">
        <v>38</v>
      </c>
      <c r="N6" s="18" t="s">
        <v>39</v>
      </c>
      <c r="O6" s="18" t="s">
        <v>40</v>
      </c>
      <c r="P6" s="18" t="s">
        <v>41</v>
      </c>
      <c r="Q6" s="18" t="s">
        <v>42</v>
      </c>
      <c r="R6" s="18" t="s">
        <v>39</v>
      </c>
      <c r="S6" s="18" t="s">
        <v>40</v>
      </c>
      <c r="T6" s="18" t="s">
        <v>41</v>
      </c>
      <c r="U6" s="19" t="s">
        <v>43</v>
      </c>
      <c r="V6" s="19" t="s">
        <v>39</v>
      </c>
      <c r="W6" s="19" t="s">
        <v>40</v>
      </c>
      <c r="X6" s="19" t="s">
        <v>41</v>
      </c>
      <c r="Y6" s="20" t="s">
        <v>44</v>
      </c>
      <c r="Z6" s="17" t="s">
        <v>45</v>
      </c>
      <c r="AA6" s="17" t="s">
        <v>46</v>
      </c>
      <c r="AB6" s="353"/>
    </row>
    <row r="7" spans="1:847" ht="31.05" customHeight="1">
      <c r="A7" s="446"/>
      <c r="B7" s="447" t="s">
        <v>421</v>
      </c>
      <c r="C7" s="40"/>
      <c r="D7" s="40"/>
      <c r="E7" s="40"/>
      <c r="F7" s="40"/>
      <c r="G7" s="40"/>
      <c r="H7" s="535"/>
      <c r="I7" s="535"/>
      <c r="J7" s="40"/>
      <c r="K7" s="40"/>
      <c r="L7" s="449"/>
    </row>
    <row r="8" spans="1:847" s="6" customFormat="1" ht="28.05" customHeight="1">
      <c r="A8" s="457"/>
      <c r="B8" s="44"/>
      <c r="C8" s="458" t="s">
        <v>129</v>
      </c>
      <c r="D8" s="349"/>
      <c r="E8" s="473" t="b">
        <v>0</v>
      </c>
      <c r="F8" s="461">
        <f>('MAIN SHEET'!$H$27)*I8/100</f>
        <v>0</v>
      </c>
      <c r="G8" s="461">
        <f>('MAIN SHEET'!$I$27)*I8/100</f>
        <v>0</v>
      </c>
      <c r="H8" s="44" t="s">
        <v>453</v>
      </c>
      <c r="I8" s="512">
        <v>100</v>
      </c>
      <c r="J8" s="462" t="s">
        <v>334</v>
      </c>
      <c r="K8" s="463">
        <f>$AA8</f>
        <v>0</v>
      </c>
      <c r="L8" s="464" t="str">
        <f>IF($E8,K8,"")</f>
        <v/>
      </c>
      <c r="M8" s="85">
        <v>82</v>
      </c>
      <c r="N8" s="52" t="s">
        <v>212</v>
      </c>
      <c r="O8" s="52">
        <f t="shared" ref="O8:O16" si="0">G8*M8</f>
        <v>0</v>
      </c>
      <c r="P8" s="69" t="s">
        <v>268</v>
      </c>
      <c r="Q8" s="52">
        <v>86</v>
      </c>
      <c r="R8" s="52" t="s">
        <v>212</v>
      </c>
      <c r="S8" s="52">
        <f>G8*Q8</f>
        <v>0</v>
      </c>
      <c r="T8" s="69" t="s">
        <v>475</v>
      </c>
      <c r="U8" s="52"/>
      <c r="V8" s="52"/>
      <c r="W8" s="52"/>
      <c r="X8" s="52"/>
      <c r="Y8" s="52">
        <f>S8</f>
        <v>0</v>
      </c>
      <c r="Z8" s="52"/>
      <c r="AA8" s="52">
        <f>Y8-Z8</f>
        <v>0</v>
      </c>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28"/>
      <c r="JQ8" s="28"/>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28"/>
      <c r="KV8" s="28"/>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28"/>
      <c r="LX8" s="28"/>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c r="NC8" s="28"/>
      <c r="ND8" s="28"/>
      <c r="NE8" s="28"/>
      <c r="NF8" s="28"/>
      <c r="NG8" s="28"/>
      <c r="NH8" s="28"/>
      <c r="NI8" s="28"/>
      <c r="NJ8" s="28"/>
      <c r="NK8" s="28"/>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c r="PU8" s="28"/>
      <c r="PV8" s="28"/>
      <c r="PW8" s="28"/>
      <c r="PX8" s="28"/>
      <c r="PY8" s="28"/>
      <c r="PZ8" s="28"/>
      <c r="QA8" s="28"/>
      <c r="QB8" s="28"/>
      <c r="QC8" s="28"/>
      <c r="QD8" s="28"/>
      <c r="QE8" s="28"/>
      <c r="QF8" s="28"/>
      <c r="QG8" s="28"/>
      <c r="QH8" s="28"/>
      <c r="QI8" s="28"/>
      <c r="QJ8" s="28"/>
      <c r="QK8" s="28"/>
      <c r="QL8" s="28"/>
      <c r="QM8" s="28"/>
      <c r="QN8" s="28"/>
      <c r="QO8" s="28"/>
      <c r="QP8" s="28"/>
      <c r="QQ8" s="28"/>
      <c r="QR8" s="28"/>
      <c r="QS8" s="28"/>
      <c r="QT8" s="28"/>
      <c r="QU8" s="28"/>
      <c r="QV8" s="28"/>
      <c r="QW8" s="28"/>
      <c r="QX8" s="28"/>
      <c r="QY8" s="28"/>
      <c r="QZ8" s="28"/>
      <c r="RA8" s="28"/>
      <c r="RB8" s="28"/>
      <c r="RC8" s="28"/>
      <c r="RD8" s="28"/>
      <c r="RE8" s="28"/>
      <c r="RF8" s="28"/>
      <c r="RG8" s="28"/>
      <c r="RH8" s="28"/>
      <c r="RI8" s="28"/>
      <c r="RJ8" s="28"/>
      <c r="RK8" s="28"/>
      <c r="RL8" s="28"/>
      <c r="RM8" s="28"/>
      <c r="RN8" s="28"/>
      <c r="RO8" s="28"/>
      <c r="RP8" s="28"/>
      <c r="RQ8" s="28"/>
      <c r="RR8" s="28"/>
      <c r="RS8" s="28"/>
      <c r="RT8" s="28"/>
      <c r="RU8" s="28"/>
      <c r="RV8" s="28"/>
      <c r="RW8" s="28"/>
      <c r="RX8" s="28"/>
      <c r="RY8" s="28"/>
      <c r="RZ8" s="28"/>
      <c r="SA8" s="28"/>
      <c r="SB8" s="28"/>
      <c r="SC8" s="28"/>
      <c r="SD8" s="28"/>
      <c r="SE8" s="28"/>
      <c r="SF8" s="28"/>
      <c r="SG8" s="28"/>
      <c r="SH8" s="28"/>
      <c r="SI8" s="28"/>
      <c r="SJ8" s="28"/>
      <c r="SK8" s="28"/>
      <c r="SL8" s="28"/>
      <c r="SM8" s="28"/>
      <c r="SN8" s="28"/>
      <c r="SO8" s="28"/>
      <c r="SP8" s="28"/>
      <c r="SQ8" s="28"/>
      <c r="SR8" s="28"/>
      <c r="SS8" s="28"/>
      <c r="ST8" s="28"/>
      <c r="SU8" s="28"/>
      <c r="SV8" s="28"/>
      <c r="SW8" s="28"/>
      <c r="SX8" s="28"/>
      <c r="SY8" s="28"/>
      <c r="SZ8" s="28"/>
      <c r="TA8" s="28"/>
      <c r="TB8" s="28"/>
      <c r="TC8" s="28"/>
      <c r="TD8" s="28"/>
      <c r="TE8" s="28"/>
      <c r="TF8" s="28"/>
      <c r="TG8" s="28"/>
      <c r="TH8" s="28"/>
      <c r="TI8" s="28"/>
      <c r="TJ8" s="28"/>
      <c r="TK8" s="28"/>
      <c r="TL8" s="28"/>
      <c r="TM8" s="28"/>
      <c r="TN8" s="28"/>
      <c r="TO8" s="28"/>
      <c r="TP8" s="28"/>
      <c r="TQ8" s="28"/>
      <c r="TR8" s="28"/>
      <c r="TS8" s="28"/>
      <c r="TT8" s="28"/>
      <c r="TU8" s="28"/>
      <c r="TV8" s="28"/>
      <c r="TW8" s="28"/>
      <c r="TX8" s="28"/>
      <c r="TY8" s="28"/>
      <c r="TZ8" s="28"/>
      <c r="UA8" s="28"/>
      <c r="UB8" s="28"/>
      <c r="UC8" s="28"/>
      <c r="UD8" s="28"/>
      <c r="UE8" s="28"/>
      <c r="UF8" s="28"/>
      <c r="UG8" s="28"/>
      <c r="UH8" s="28"/>
      <c r="UI8" s="28"/>
      <c r="UJ8" s="28"/>
      <c r="UK8" s="28"/>
      <c r="UL8" s="28"/>
      <c r="UM8" s="28"/>
      <c r="UN8" s="28"/>
      <c r="UO8" s="28"/>
      <c r="UP8" s="28"/>
      <c r="UQ8" s="28"/>
      <c r="UR8" s="28"/>
      <c r="US8" s="28"/>
      <c r="UT8" s="28"/>
      <c r="UU8" s="28"/>
      <c r="UV8" s="28"/>
      <c r="UW8" s="28"/>
      <c r="UX8" s="28"/>
      <c r="UY8" s="28"/>
      <c r="UZ8" s="28"/>
      <c r="VA8" s="28"/>
      <c r="VB8" s="28"/>
      <c r="VC8" s="28"/>
      <c r="VD8" s="28"/>
      <c r="VE8" s="28"/>
      <c r="VF8" s="28"/>
      <c r="VG8" s="28"/>
      <c r="VH8" s="28"/>
      <c r="VI8" s="28"/>
      <c r="VJ8" s="28"/>
      <c r="VK8" s="28"/>
      <c r="VL8" s="28"/>
      <c r="VM8" s="28"/>
      <c r="VN8" s="28"/>
      <c r="VO8" s="28"/>
      <c r="VP8" s="28"/>
      <c r="VQ8" s="28"/>
      <c r="VR8" s="28"/>
      <c r="VS8" s="28"/>
      <c r="VT8" s="28"/>
      <c r="VU8" s="28"/>
      <c r="VV8" s="28"/>
      <c r="VW8" s="28"/>
      <c r="VX8" s="28"/>
      <c r="VY8" s="28"/>
      <c r="VZ8" s="28"/>
      <c r="WA8" s="28"/>
      <c r="WB8" s="28"/>
      <c r="WC8" s="28"/>
      <c r="WD8" s="28"/>
      <c r="WE8" s="28"/>
      <c r="WF8" s="28"/>
      <c r="WG8" s="28"/>
      <c r="WH8" s="28"/>
      <c r="WI8" s="28"/>
      <c r="WJ8" s="28"/>
      <c r="WK8" s="28"/>
      <c r="WL8" s="28"/>
      <c r="WM8" s="28"/>
      <c r="WN8" s="28"/>
      <c r="WO8" s="28"/>
      <c r="WP8" s="28"/>
      <c r="WQ8" s="28"/>
      <c r="WR8" s="28"/>
      <c r="WS8" s="28"/>
      <c r="WT8" s="28"/>
      <c r="WU8" s="28"/>
      <c r="WV8" s="28"/>
      <c r="WW8" s="28"/>
      <c r="WX8" s="28"/>
      <c r="WY8" s="28"/>
      <c r="WZ8" s="28"/>
      <c r="XA8" s="28"/>
      <c r="XB8" s="28"/>
      <c r="XC8" s="28"/>
      <c r="XD8" s="28"/>
      <c r="XE8" s="28"/>
      <c r="XF8" s="28"/>
      <c r="XG8" s="28"/>
      <c r="XH8" s="28"/>
      <c r="XI8" s="28"/>
      <c r="XJ8" s="28"/>
      <c r="XK8" s="28"/>
      <c r="XL8" s="28"/>
      <c r="XM8" s="28"/>
      <c r="XN8" s="28"/>
      <c r="XO8" s="28"/>
      <c r="XP8" s="28"/>
      <c r="XQ8" s="28"/>
      <c r="XR8" s="28"/>
      <c r="XS8" s="28"/>
      <c r="XT8" s="28"/>
      <c r="XU8" s="28"/>
      <c r="XV8" s="28"/>
      <c r="XW8" s="28"/>
      <c r="XX8" s="28"/>
      <c r="XY8" s="28"/>
      <c r="XZ8" s="28"/>
      <c r="YA8" s="28"/>
      <c r="YB8" s="28"/>
      <c r="YC8" s="28"/>
      <c r="YD8" s="28"/>
      <c r="YE8" s="28"/>
      <c r="YF8" s="28"/>
      <c r="YG8" s="28"/>
      <c r="YH8" s="28"/>
      <c r="YI8" s="28"/>
      <c r="YJ8" s="28"/>
      <c r="YK8" s="28"/>
      <c r="YL8" s="28"/>
      <c r="YM8" s="28"/>
      <c r="YN8" s="28"/>
      <c r="YO8" s="28"/>
      <c r="YP8" s="28"/>
      <c r="YQ8" s="28"/>
      <c r="YR8" s="28"/>
      <c r="YS8" s="28"/>
      <c r="YT8" s="28"/>
      <c r="YU8" s="28"/>
      <c r="YV8" s="28"/>
      <c r="YW8" s="28"/>
      <c r="YX8" s="28"/>
      <c r="YY8" s="28"/>
      <c r="YZ8" s="28"/>
      <c r="ZA8" s="28"/>
      <c r="ZB8" s="28"/>
      <c r="ZC8" s="28"/>
      <c r="ZD8" s="28"/>
      <c r="ZE8" s="28"/>
      <c r="ZF8" s="28"/>
      <c r="ZG8" s="28"/>
      <c r="ZH8" s="28"/>
      <c r="ZI8" s="28"/>
      <c r="ZJ8" s="28"/>
      <c r="ZK8" s="28"/>
      <c r="ZL8" s="28"/>
      <c r="ZM8" s="28"/>
      <c r="ZN8" s="28"/>
      <c r="ZO8" s="28"/>
      <c r="ZP8" s="28"/>
      <c r="ZQ8" s="28"/>
      <c r="ZR8" s="28"/>
      <c r="ZS8" s="28"/>
      <c r="ZT8" s="28"/>
      <c r="ZU8" s="28"/>
      <c r="ZV8" s="28"/>
      <c r="ZW8" s="28"/>
      <c r="ZX8" s="28"/>
      <c r="ZY8" s="28"/>
      <c r="ZZ8" s="28"/>
      <c r="AAA8" s="28"/>
      <c r="AAB8" s="28"/>
      <c r="AAC8" s="28"/>
      <c r="AAD8" s="28"/>
      <c r="AAE8" s="28"/>
      <c r="AAF8" s="28"/>
      <c r="AAG8" s="28"/>
      <c r="AAH8" s="28"/>
      <c r="AAI8" s="28"/>
      <c r="AAJ8" s="28"/>
      <c r="AAK8" s="28"/>
      <c r="AAL8" s="28"/>
      <c r="AAM8" s="28"/>
      <c r="AAN8" s="28"/>
      <c r="AAO8" s="28"/>
      <c r="AAP8" s="28"/>
      <c r="AAQ8" s="28"/>
      <c r="AAR8" s="28"/>
      <c r="AAS8" s="28"/>
      <c r="AAT8" s="28"/>
      <c r="AAU8" s="28"/>
      <c r="AAV8" s="28"/>
      <c r="AAW8" s="28"/>
      <c r="AAX8" s="28"/>
      <c r="AAY8" s="28"/>
      <c r="AAZ8" s="28"/>
      <c r="ABA8" s="28"/>
      <c r="ABB8" s="28"/>
      <c r="ABC8" s="28"/>
      <c r="ABD8" s="28"/>
      <c r="ABE8" s="28"/>
      <c r="ABF8" s="28"/>
      <c r="ABG8" s="28"/>
      <c r="ABH8" s="28"/>
      <c r="ABI8" s="28"/>
      <c r="ABJ8" s="28"/>
      <c r="ABK8" s="28"/>
      <c r="ABL8" s="28"/>
      <c r="ABM8" s="28"/>
      <c r="ABN8" s="28"/>
      <c r="ABO8" s="28"/>
      <c r="ABP8" s="28"/>
      <c r="ABQ8" s="28"/>
      <c r="ABR8" s="28"/>
      <c r="ABS8" s="28"/>
      <c r="ABT8" s="28"/>
      <c r="ABU8" s="28"/>
      <c r="ABV8" s="28"/>
      <c r="ABW8" s="28"/>
      <c r="ABX8" s="28"/>
      <c r="ABY8" s="28"/>
      <c r="ABZ8" s="28"/>
      <c r="ACA8" s="28"/>
      <c r="ACB8" s="28"/>
      <c r="ACC8" s="28"/>
      <c r="ACD8" s="28"/>
      <c r="ACE8" s="28"/>
      <c r="ACF8" s="28"/>
      <c r="ACG8" s="28"/>
      <c r="ACH8" s="28"/>
      <c r="ACI8" s="28"/>
      <c r="ACJ8" s="28"/>
      <c r="ACK8" s="28"/>
      <c r="ACL8" s="28"/>
      <c r="ACM8" s="28"/>
      <c r="ACN8" s="28"/>
      <c r="ACO8" s="28"/>
      <c r="ACP8" s="28"/>
      <c r="ACQ8" s="28"/>
      <c r="ACR8" s="28"/>
      <c r="ACS8" s="28"/>
      <c r="ACT8" s="28"/>
      <c r="ACU8" s="28"/>
      <c r="ACV8" s="28"/>
      <c r="ACW8" s="28"/>
      <c r="ACX8" s="28"/>
      <c r="ACY8" s="28"/>
      <c r="ACZ8" s="28"/>
      <c r="ADA8" s="28"/>
      <c r="ADB8" s="28"/>
      <c r="ADC8" s="28"/>
      <c r="ADD8" s="28"/>
      <c r="ADE8" s="28"/>
      <c r="ADF8" s="28"/>
      <c r="ADG8" s="28"/>
      <c r="ADH8" s="28"/>
      <c r="ADI8" s="28"/>
      <c r="ADJ8" s="28"/>
      <c r="ADK8" s="28"/>
      <c r="ADL8" s="28"/>
      <c r="ADM8" s="28"/>
      <c r="ADN8" s="28"/>
      <c r="ADO8" s="28"/>
      <c r="ADP8" s="28"/>
      <c r="ADQ8" s="28"/>
      <c r="ADR8" s="28"/>
      <c r="ADS8" s="28"/>
      <c r="ADT8" s="28"/>
      <c r="ADU8" s="28"/>
      <c r="ADV8" s="28"/>
      <c r="ADW8" s="28"/>
      <c r="ADX8" s="28"/>
      <c r="ADY8" s="28"/>
      <c r="ADZ8" s="28"/>
      <c r="AEA8" s="28"/>
      <c r="AEB8" s="28"/>
      <c r="AEC8" s="28"/>
      <c r="AED8" s="28"/>
      <c r="AEE8" s="28"/>
      <c r="AEF8" s="28"/>
      <c r="AEG8" s="28"/>
      <c r="AEH8" s="28"/>
      <c r="AEI8" s="28"/>
      <c r="AEJ8" s="28"/>
      <c r="AEK8" s="28"/>
      <c r="AEL8" s="28"/>
      <c r="AEM8" s="28"/>
      <c r="AEN8" s="28"/>
      <c r="AEO8" s="28"/>
      <c r="AEP8" s="28"/>
      <c r="AEQ8" s="28"/>
      <c r="AER8" s="28"/>
      <c r="AES8" s="28"/>
      <c r="AET8" s="28"/>
      <c r="AEU8" s="28"/>
      <c r="AEV8" s="28"/>
      <c r="AEW8" s="28"/>
      <c r="AEX8" s="28"/>
      <c r="AEY8" s="28"/>
      <c r="AEZ8" s="28"/>
      <c r="AFA8" s="28"/>
      <c r="AFB8" s="28"/>
      <c r="AFC8" s="28"/>
      <c r="AFD8" s="28"/>
      <c r="AFE8" s="28"/>
      <c r="AFF8" s="28"/>
      <c r="AFG8" s="28"/>
      <c r="AFH8" s="28"/>
      <c r="AFI8" s="28"/>
      <c r="AFJ8" s="28"/>
      <c r="AFK8" s="28"/>
      <c r="AFL8" s="28"/>
      <c r="AFM8" s="28"/>
      <c r="AFN8" s="28"/>
      <c r="AFO8" s="28"/>
    </row>
    <row r="9" spans="1:847" ht="28.05" customHeight="1">
      <c r="A9" s="437"/>
      <c r="B9" s="354"/>
      <c r="C9" s="465" t="s">
        <v>130</v>
      </c>
      <c r="D9" s="350"/>
      <c r="E9" s="510" t="b">
        <v>0</v>
      </c>
      <c r="F9" s="537">
        <f>('MAIN SHEET'!$H$27)*I9/100</f>
        <v>0</v>
      </c>
      <c r="G9" s="453">
        <f>('MAIN SHEET'!$I$27)*I9/100</f>
        <v>0</v>
      </c>
      <c r="H9" s="35" t="s">
        <v>453</v>
      </c>
      <c r="I9" s="512">
        <v>100</v>
      </c>
      <c r="J9" s="467" t="s">
        <v>334</v>
      </c>
      <c r="K9" s="456">
        <f t="shared" ref="K9:K16" si="1">$AA9</f>
        <v>0</v>
      </c>
      <c r="L9" s="422" t="str">
        <f t="shared" ref="L9:L16" si="2">IF($E9,K9,"")</f>
        <v/>
      </c>
      <c r="M9" s="430">
        <v>109</v>
      </c>
      <c r="N9" s="46" t="s">
        <v>212</v>
      </c>
      <c r="O9" s="46">
        <f t="shared" si="0"/>
        <v>0</v>
      </c>
      <c r="P9" s="84" t="s">
        <v>269</v>
      </c>
      <c r="Q9" s="46">
        <v>99</v>
      </c>
      <c r="R9" s="46" t="s">
        <v>212</v>
      </c>
      <c r="S9" s="46">
        <f>G9*Q9</f>
        <v>0</v>
      </c>
      <c r="T9" s="68" t="s">
        <v>475</v>
      </c>
      <c r="U9" s="46"/>
      <c r="V9" s="46"/>
      <c r="W9" s="46"/>
      <c r="X9" s="46"/>
      <c r="Y9" s="46">
        <f>S9</f>
        <v>0</v>
      </c>
      <c r="Z9" s="46"/>
      <c r="AA9" s="52">
        <f t="shared" ref="AA9:AA16" si="3">Y9-Z9</f>
        <v>0</v>
      </c>
    </row>
    <row r="10" spans="1:847" s="6" customFormat="1" ht="28.05" customHeight="1">
      <c r="A10" s="457"/>
      <c r="B10" s="44"/>
      <c r="C10" s="458" t="s">
        <v>131</v>
      </c>
      <c r="D10" s="349"/>
      <c r="E10" s="473" t="b">
        <v>0</v>
      </c>
      <c r="F10" s="461">
        <f>('MAIN SHEET'!$H$27)*I10/100</f>
        <v>0</v>
      </c>
      <c r="G10" s="461">
        <f>('MAIN SHEET'!$I$27)*I10/100</f>
        <v>0</v>
      </c>
      <c r="H10" s="44" t="s">
        <v>453</v>
      </c>
      <c r="I10" s="512">
        <v>100</v>
      </c>
      <c r="J10" s="468" t="s">
        <v>334</v>
      </c>
      <c r="K10" s="463">
        <f t="shared" si="1"/>
        <v>0</v>
      </c>
      <c r="L10" s="464" t="str">
        <f t="shared" si="2"/>
        <v/>
      </c>
      <c r="M10" s="85"/>
      <c r="N10" s="52"/>
      <c r="O10" s="46"/>
      <c r="P10" s="69"/>
      <c r="Q10" s="52">
        <v>114</v>
      </c>
      <c r="R10" s="52" t="s">
        <v>212</v>
      </c>
      <c r="S10" s="52">
        <f t="shared" ref="S10:S15" si="4">G10*Q10</f>
        <v>0</v>
      </c>
      <c r="T10" s="69" t="s">
        <v>475</v>
      </c>
      <c r="U10" s="52"/>
      <c r="V10" s="52"/>
      <c r="W10" s="52"/>
      <c r="X10" s="52"/>
      <c r="Y10" s="52">
        <f t="shared" ref="Y10:Y16" si="5">S10</f>
        <v>0</v>
      </c>
      <c r="Z10" s="52"/>
      <c r="AA10" s="52">
        <f t="shared" si="3"/>
        <v>0</v>
      </c>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c r="JW10" s="28"/>
      <c r="JX10" s="28"/>
      <c r="JY10" s="28"/>
      <c r="JZ10" s="28"/>
      <c r="KA10" s="28"/>
      <c r="KB10" s="28"/>
      <c r="KC10" s="28"/>
      <c r="KD10" s="28"/>
      <c r="KE10" s="28"/>
      <c r="KF10" s="28"/>
      <c r="KG10" s="28"/>
      <c r="KH10" s="28"/>
      <c r="KI10" s="28"/>
      <c r="KJ10" s="28"/>
      <c r="KK10" s="28"/>
      <c r="KL10" s="28"/>
      <c r="KM10" s="28"/>
      <c r="KN10" s="28"/>
      <c r="KO10" s="28"/>
      <c r="KP10" s="28"/>
      <c r="KQ10" s="28"/>
      <c r="KR10" s="28"/>
      <c r="KS10" s="28"/>
      <c r="KT10" s="28"/>
      <c r="KU10" s="28"/>
      <c r="KV10" s="28"/>
      <c r="KW10" s="28"/>
      <c r="KX10" s="28"/>
      <c r="KY10" s="28"/>
      <c r="KZ10" s="28"/>
      <c r="LA10" s="28"/>
      <c r="LB10" s="28"/>
      <c r="LC10" s="28"/>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28"/>
      <c r="MD10" s="28"/>
      <c r="ME10" s="28"/>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c r="NM10" s="28"/>
      <c r="NN10" s="28"/>
      <c r="NO10" s="28"/>
      <c r="NP10" s="28"/>
      <c r="NQ10" s="28"/>
      <c r="NR10" s="28"/>
      <c r="NS10" s="28"/>
      <c r="NT10" s="28"/>
      <c r="NU10" s="28"/>
      <c r="NV10" s="28"/>
      <c r="NW10" s="28"/>
      <c r="NX10" s="28"/>
      <c r="NY10" s="28"/>
      <c r="NZ10" s="28"/>
      <c r="OA10" s="28"/>
      <c r="OB10" s="28"/>
      <c r="OC10" s="28"/>
      <c r="OD10" s="28"/>
      <c r="OE10" s="28"/>
      <c r="OF10" s="28"/>
      <c r="OG10" s="28"/>
      <c r="OH10" s="28"/>
      <c r="OI10" s="28"/>
      <c r="OJ10" s="28"/>
      <c r="OK10" s="28"/>
      <c r="OL10" s="28"/>
      <c r="OM10" s="28"/>
      <c r="ON10" s="28"/>
      <c r="OO10" s="28"/>
      <c r="OP10" s="28"/>
      <c r="OQ10" s="28"/>
      <c r="OR10" s="28"/>
      <c r="OS10" s="28"/>
      <c r="OT10" s="28"/>
      <c r="OU10" s="28"/>
      <c r="OV10" s="28"/>
      <c r="OW10" s="28"/>
      <c r="OX10" s="28"/>
      <c r="OY10" s="28"/>
      <c r="OZ10" s="28"/>
      <c r="PA10" s="28"/>
      <c r="PB10" s="28"/>
      <c r="PC10" s="28"/>
      <c r="PD10" s="28"/>
      <c r="PE10" s="28"/>
      <c r="PF10" s="28"/>
      <c r="PG10" s="28"/>
      <c r="PH10" s="28"/>
      <c r="PI10" s="28"/>
      <c r="PJ10" s="28"/>
      <c r="PK10" s="28"/>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28"/>
      <c r="QM10" s="28"/>
      <c r="QN10" s="28"/>
      <c r="QO10" s="28"/>
      <c r="QP10" s="28"/>
      <c r="QQ10" s="28"/>
      <c r="QR10" s="28"/>
      <c r="QS10" s="28"/>
      <c r="QT10" s="28"/>
      <c r="QU10" s="28"/>
      <c r="QV10" s="28"/>
      <c r="QW10" s="28"/>
      <c r="QX10" s="28"/>
      <c r="QY10" s="28"/>
      <c r="QZ10" s="28"/>
      <c r="RA10" s="28"/>
      <c r="RB10" s="28"/>
      <c r="RC10" s="28"/>
      <c r="RD10" s="28"/>
      <c r="RE10" s="28"/>
      <c r="RF10" s="28"/>
      <c r="RG10" s="28"/>
      <c r="RH10" s="28"/>
      <c r="RI10" s="28"/>
      <c r="RJ10" s="28"/>
      <c r="RK10" s="28"/>
      <c r="RL10" s="28"/>
      <c r="RM10" s="28"/>
      <c r="RN10" s="28"/>
      <c r="RO10" s="28"/>
      <c r="RP10" s="28"/>
      <c r="RQ10" s="28"/>
      <c r="RR10" s="28"/>
      <c r="RS10" s="28"/>
      <c r="RT10" s="28"/>
      <c r="RU10" s="28"/>
      <c r="RV10" s="28"/>
      <c r="RW10" s="28"/>
      <c r="RX10" s="28"/>
      <c r="RY10" s="28"/>
      <c r="RZ10" s="28"/>
      <c r="SA10" s="28"/>
      <c r="SB10" s="28"/>
      <c r="SC10" s="28"/>
      <c r="SD10" s="28"/>
      <c r="SE10" s="28"/>
      <c r="SF10" s="28"/>
      <c r="SG10" s="28"/>
      <c r="SH10" s="28"/>
      <c r="SI10" s="28"/>
      <c r="SJ10" s="28"/>
      <c r="SK10" s="28"/>
      <c r="SL10" s="28"/>
      <c r="SM10" s="28"/>
      <c r="SN10" s="28"/>
      <c r="SO10" s="28"/>
      <c r="SP10" s="28"/>
      <c r="SQ10" s="28"/>
      <c r="SR10" s="28"/>
      <c r="SS10" s="28"/>
      <c r="ST10" s="28"/>
      <c r="SU10" s="28"/>
      <c r="SV10" s="28"/>
      <c r="SW10" s="28"/>
      <c r="SX10" s="28"/>
      <c r="SY10" s="28"/>
      <c r="SZ10" s="28"/>
      <c r="TA10" s="28"/>
      <c r="TB10" s="28"/>
      <c r="TC10" s="28"/>
      <c r="TD10" s="28"/>
      <c r="TE10" s="28"/>
      <c r="TF10" s="28"/>
      <c r="TG10" s="28"/>
      <c r="TH10" s="28"/>
      <c r="TI10" s="28"/>
      <c r="TJ10" s="28"/>
      <c r="TK10" s="28"/>
      <c r="TL10" s="28"/>
      <c r="TM10" s="28"/>
      <c r="TN10" s="28"/>
      <c r="TO10" s="28"/>
      <c r="TP10" s="28"/>
      <c r="TQ10" s="28"/>
      <c r="TR10" s="28"/>
      <c r="TS10" s="28"/>
      <c r="TT10" s="28"/>
      <c r="TU10" s="28"/>
      <c r="TV10" s="28"/>
      <c r="TW10" s="28"/>
      <c r="TX10" s="28"/>
      <c r="TY10" s="28"/>
      <c r="TZ10" s="28"/>
      <c r="UA10" s="28"/>
      <c r="UB10" s="28"/>
      <c r="UC10" s="28"/>
      <c r="UD10" s="28"/>
      <c r="UE10" s="28"/>
      <c r="UF10" s="28"/>
      <c r="UG10" s="28"/>
      <c r="UH10" s="28"/>
      <c r="UI10" s="28"/>
      <c r="UJ10" s="28"/>
      <c r="UK10" s="28"/>
      <c r="UL10" s="28"/>
      <c r="UM10" s="28"/>
      <c r="UN10" s="28"/>
      <c r="UO10" s="28"/>
      <c r="UP10" s="28"/>
      <c r="UQ10" s="28"/>
      <c r="UR10" s="28"/>
      <c r="US10" s="28"/>
      <c r="UT10" s="28"/>
      <c r="UU10" s="28"/>
      <c r="UV10" s="28"/>
      <c r="UW10" s="28"/>
      <c r="UX10" s="28"/>
      <c r="UY10" s="28"/>
      <c r="UZ10" s="28"/>
      <c r="VA10" s="28"/>
      <c r="VB10" s="28"/>
      <c r="VC10" s="28"/>
      <c r="VD10" s="28"/>
      <c r="VE10" s="28"/>
      <c r="VF10" s="28"/>
      <c r="VG10" s="28"/>
      <c r="VH10" s="28"/>
      <c r="VI10" s="28"/>
      <c r="VJ10" s="28"/>
      <c r="VK10" s="28"/>
      <c r="VL10" s="28"/>
      <c r="VM10" s="28"/>
      <c r="VN10" s="28"/>
      <c r="VO10" s="28"/>
      <c r="VP10" s="28"/>
      <c r="VQ10" s="28"/>
      <c r="VR10" s="28"/>
      <c r="VS10" s="28"/>
      <c r="VT10" s="28"/>
      <c r="VU10" s="28"/>
      <c r="VV10" s="28"/>
      <c r="VW10" s="28"/>
      <c r="VX10" s="28"/>
      <c r="VY10" s="28"/>
      <c r="VZ10" s="28"/>
      <c r="WA10" s="28"/>
      <c r="WB10" s="28"/>
      <c r="WC10" s="28"/>
      <c r="WD10" s="28"/>
      <c r="WE10" s="28"/>
      <c r="WF10" s="28"/>
      <c r="WG10" s="28"/>
      <c r="WH10" s="28"/>
      <c r="WI10" s="28"/>
      <c r="WJ10" s="28"/>
      <c r="WK10" s="28"/>
      <c r="WL10" s="28"/>
      <c r="WM10" s="28"/>
      <c r="WN10" s="28"/>
      <c r="WO10" s="28"/>
      <c r="WP10" s="28"/>
      <c r="WQ10" s="28"/>
      <c r="WR10" s="28"/>
      <c r="WS10" s="28"/>
      <c r="WT10" s="28"/>
      <c r="WU10" s="28"/>
      <c r="WV10" s="28"/>
      <c r="WW10" s="28"/>
      <c r="WX10" s="28"/>
      <c r="WY10" s="28"/>
      <c r="WZ10" s="28"/>
      <c r="XA10" s="28"/>
      <c r="XB10" s="28"/>
      <c r="XC10" s="28"/>
      <c r="XD10" s="28"/>
      <c r="XE10" s="28"/>
      <c r="XF10" s="28"/>
      <c r="XG10" s="28"/>
      <c r="XH10" s="28"/>
      <c r="XI10" s="28"/>
      <c r="XJ10" s="28"/>
      <c r="XK10" s="28"/>
      <c r="XL10" s="28"/>
      <c r="XM10" s="28"/>
      <c r="XN10" s="28"/>
      <c r="XO10" s="28"/>
      <c r="XP10" s="28"/>
      <c r="XQ10" s="28"/>
      <c r="XR10" s="28"/>
      <c r="XS10" s="28"/>
      <c r="XT10" s="28"/>
      <c r="XU10" s="28"/>
      <c r="XV10" s="28"/>
      <c r="XW10" s="28"/>
      <c r="XX10" s="28"/>
      <c r="XY10" s="28"/>
      <c r="XZ10" s="28"/>
      <c r="YA10" s="28"/>
      <c r="YB10" s="28"/>
      <c r="YC10" s="28"/>
      <c r="YD10" s="28"/>
      <c r="YE10" s="28"/>
      <c r="YF10" s="28"/>
      <c r="YG10" s="28"/>
      <c r="YH10" s="28"/>
      <c r="YI10" s="28"/>
      <c r="YJ10" s="28"/>
      <c r="YK10" s="28"/>
      <c r="YL10" s="28"/>
      <c r="YM10" s="28"/>
      <c r="YN10" s="28"/>
      <c r="YO10" s="28"/>
      <c r="YP10" s="28"/>
      <c r="YQ10" s="28"/>
      <c r="YR10" s="28"/>
      <c r="YS10" s="28"/>
      <c r="YT10" s="28"/>
      <c r="YU10" s="28"/>
      <c r="YV10" s="28"/>
      <c r="YW10" s="28"/>
      <c r="YX10" s="28"/>
      <c r="YY10" s="28"/>
      <c r="YZ10" s="28"/>
      <c r="ZA10" s="28"/>
      <c r="ZB10" s="28"/>
      <c r="ZC10" s="28"/>
      <c r="ZD10" s="28"/>
      <c r="ZE10" s="28"/>
      <c r="ZF10" s="28"/>
      <c r="ZG10" s="28"/>
      <c r="ZH10" s="28"/>
      <c r="ZI10" s="28"/>
      <c r="ZJ10" s="28"/>
      <c r="ZK10" s="28"/>
      <c r="ZL10" s="28"/>
      <c r="ZM10" s="28"/>
      <c r="ZN10" s="28"/>
      <c r="ZO10" s="28"/>
      <c r="ZP10" s="28"/>
      <c r="ZQ10" s="28"/>
      <c r="ZR10" s="28"/>
      <c r="ZS10" s="28"/>
      <c r="ZT10" s="28"/>
      <c r="ZU10" s="28"/>
      <c r="ZV10" s="28"/>
      <c r="ZW10" s="28"/>
      <c r="ZX10" s="28"/>
      <c r="ZY10" s="28"/>
      <c r="ZZ10" s="28"/>
      <c r="AAA10" s="28"/>
      <c r="AAB10" s="28"/>
      <c r="AAC10" s="28"/>
      <c r="AAD10" s="28"/>
      <c r="AAE10" s="28"/>
      <c r="AAF10" s="28"/>
      <c r="AAG10" s="28"/>
      <c r="AAH10" s="28"/>
      <c r="AAI10" s="28"/>
      <c r="AAJ10" s="28"/>
      <c r="AAK10" s="28"/>
      <c r="AAL10" s="28"/>
      <c r="AAM10" s="28"/>
      <c r="AAN10" s="28"/>
      <c r="AAO10" s="28"/>
      <c r="AAP10" s="28"/>
      <c r="AAQ10" s="28"/>
      <c r="AAR10" s="28"/>
      <c r="AAS10" s="28"/>
      <c r="AAT10" s="28"/>
      <c r="AAU10" s="28"/>
      <c r="AAV10" s="28"/>
      <c r="AAW10" s="28"/>
      <c r="AAX10" s="28"/>
      <c r="AAY10" s="28"/>
      <c r="AAZ10" s="28"/>
      <c r="ABA10" s="28"/>
      <c r="ABB10" s="28"/>
      <c r="ABC10" s="28"/>
      <c r="ABD10" s="28"/>
      <c r="ABE10" s="28"/>
      <c r="ABF10" s="28"/>
      <c r="ABG10" s="28"/>
      <c r="ABH10" s="28"/>
      <c r="ABI10" s="28"/>
      <c r="ABJ10" s="28"/>
      <c r="ABK10" s="28"/>
      <c r="ABL10" s="28"/>
      <c r="ABM10" s="28"/>
      <c r="ABN10" s="28"/>
      <c r="ABO10" s="28"/>
      <c r="ABP10" s="28"/>
      <c r="ABQ10" s="28"/>
      <c r="ABR10" s="28"/>
      <c r="ABS10" s="28"/>
      <c r="ABT10" s="28"/>
      <c r="ABU10" s="28"/>
      <c r="ABV10" s="28"/>
      <c r="ABW10" s="28"/>
      <c r="ABX10" s="28"/>
      <c r="ABY10" s="28"/>
      <c r="ABZ10" s="28"/>
      <c r="ACA10" s="28"/>
      <c r="ACB10" s="28"/>
      <c r="ACC10" s="28"/>
      <c r="ACD10" s="28"/>
      <c r="ACE10" s="28"/>
      <c r="ACF10" s="28"/>
      <c r="ACG10" s="28"/>
      <c r="ACH10" s="28"/>
      <c r="ACI10" s="28"/>
      <c r="ACJ10" s="28"/>
      <c r="ACK10" s="28"/>
      <c r="ACL10" s="28"/>
      <c r="ACM10" s="28"/>
      <c r="ACN10" s="28"/>
      <c r="ACO10" s="28"/>
      <c r="ACP10" s="28"/>
      <c r="ACQ10" s="28"/>
      <c r="ACR10" s="28"/>
      <c r="ACS10" s="28"/>
      <c r="ACT10" s="28"/>
      <c r="ACU10" s="28"/>
      <c r="ACV10" s="28"/>
      <c r="ACW10" s="28"/>
      <c r="ACX10" s="28"/>
      <c r="ACY10" s="28"/>
      <c r="ACZ10" s="28"/>
      <c r="ADA10" s="28"/>
      <c r="ADB10" s="28"/>
      <c r="ADC10" s="28"/>
      <c r="ADD10" s="28"/>
      <c r="ADE10" s="28"/>
      <c r="ADF10" s="28"/>
      <c r="ADG10" s="28"/>
      <c r="ADH10" s="28"/>
      <c r="ADI10" s="28"/>
      <c r="ADJ10" s="28"/>
      <c r="ADK10" s="28"/>
      <c r="ADL10" s="28"/>
      <c r="ADM10" s="28"/>
      <c r="ADN10" s="28"/>
      <c r="ADO10" s="28"/>
      <c r="ADP10" s="28"/>
      <c r="ADQ10" s="28"/>
      <c r="ADR10" s="28"/>
      <c r="ADS10" s="28"/>
      <c r="ADT10" s="28"/>
      <c r="ADU10" s="28"/>
      <c r="ADV10" s="28"/>
      <c r="ADW10" s="28"/>
      <c r="ADX10" s="28"/>
      <c r="ADY10" s="28"/>
      <c r="ADZ10" s="28"/>
      <c r="AEA10" s="28"/>
      <c r="AEB10" s="28"/>
      <c r="AEC10" s="28"/>
      <c r="AED10" s="28"/>
      <c r="AEE10" s="28"/>
      <c r="AEF10" s="28"/>
      <c r="AEG10" s="28"/>
      <c r="AEH10" s="28"/>
      <c r="AEI10" s="28"/>
      <c r="AEJ10" s="28"/>
      <c r="AEK10" s="28"/>
      <c r="AEL10" s="28"/>
      <c r="AEM10" s="28"/>
      <c r="AEN10" s="28"/>
      <c r="AEO10" s="28"/>
      <c r="AEP10" s="28"/>
      <c r="AEQ10" s="28"/>
      <c r="AER10" s="28"/>
      <c r="AES10" s="28"/>
      <c r="AET10" s="28"/>
      <c r="AEU10" s="28"/>
      <c r="AEV10" s="28"/>
      <c r="AEW10" s="28"/>
      <c r="AEX10" s="28"/>
      <c r="AEY10" s="28"/>
      <c r="AEZ10" s="28"/>
      <c r="AFA10" s="28"/>
      <c r="AFB10" s="28"/>
      <c r="AFC10" s="28"/>
      <c r="AFD10" s="28"/>
      <c r="AFE10" s="28"/>
      <c r="AFF10" s="28"/>
      <c r="AFG10" s="28"/>
      <c r="AFH10" s="28"/>
      <c r="AFI10" s="28"/>
      <c r="AFJ10" s="28"/>
      <c r="AFK10" s="28"/>
      <c r="AFL10" s="28"/>
      <c r="AFM10" s="28"/>
      <c r="AFN10" s="28"/>
      <c r="AFO10" s="28"/>
    </row>
    <row r="11" spans="1:847" ht="28.05" customHeight="1">
      <c r="A11" s="437"/>
      <c r="B11" s="354"/>
      <c r="C11" s="465" t="s">
        <v>132</v>
      </c>
      <c r="D11" s="350"/>
      <c r="E11" s="481" t="b">
        <v>0</v>
      </c>
      <c r="F11" s="537">
        <f>('MAIN SHEET'!$H$27)*I11/100</f>
        <v>0</v>
      </c>
      <c r="G11" s="453">
        <f>('MAIN SHEET'!$I$27)*I11/100</f>
        <v>0</v>
      </c>
      <c r="H11" s="35" t="s">
        <v>453</v>
      </c>
      <c r="I11" s="512">
        <v>100</v>
      </c>
      <c r="J11" s="467" t="s">
        <v>334</v>
      </c>
      <c r="K11" s="456">
        <f t="shared" si="1"/>
        <v>0</v>
      </c>
      <c r="L11" s="422" t="str">
        <f t="shared" si="2"/>
        <v/>
      </c>
      <c r="M11" s="430"/>
      <c r="N11" s="46"/>
      <c r="O11" s="46"/>
      <c r="P11" s="68"/>
      <c r="Q11" s="46">
        <v>127</v>
      </c>
      <c r="R11" s="46" t="s">
        <v>212</v>
      </c>
      <c r="S11" s="46">
        <f t="shared" si="4"/>
        <v>0</v>
      </c>
      <c r="T11" s="68" t="s">
        <v>475</v>
      </c>
      <c r="U11" s="46"/>
      <c r="V11" s="46"/>
      <c r="W11" s="46"/>
      <c r="X11" s="46"/>
      <c r="Y11" s="46">
        <f t="shared" si="5"/>
        <v>0</v>
      </c>
      <c r="Z11" s="46"/>
      <c r="AA11" s="52">
        <f t="shared" si="3"/>
        <v>0</v>
      </c>
    </row>
    <row r="12" spans="1:847" s="6" customFormat="1" ht="28.05" customHeight="1">
      <c r="A12" s="457"/>
      <c r="B12" s="44"/>
      <c r="C12" s="458" t="s">
        <v>133</v>
      </c>
      <c r="D12" s="349"/>
      <c r="E12" s="473" t="b">
        <v>0</v>
      </c>
      <c r="F12" s="461">
        <f>('MAIN SHEET'!$H$27)*I12/100</f>
        <v>0</v>
      </c>
      <c r="G12" s="461">
        <f>('MAIN SHEET'!$I$27)*I12/100</f>
        <v>0</v>
      </c>
      <c r="H12" s="44" t="s">
        <v>453</v>
      </c>
      <c r="I12" s="512">
        <v>100</v>
      </c>
      <c r="J12" s="468" t="s">
        <v>334</v>
      </c>
      <c r="K12" s="463">
        <f t="shared" si="1"/>
        <v>0</v>
      </c>
      <c r="L12" s="464" t="str">
        <f t="shared" si="2"/>
        <v/>
      </c>
      <c r="M12" s="85">
        <v>13</v>
      </c>
      <c r="N12" s="52" t="s">
        <v>212</v>
      </c>
      <c r="O12" s="52">
        <f t="shared" si="0"/>
        <v>0</v>
      </c>
      <c r="P12" s="69" t="s">
        <v>268</v>
      </c>
      <c r="Q12" s="52">
        <v>53</v>
      </c>
      <c r="R12" s="52" t="s">
        <v>212</v>
      </c>
      <c r="S12" s="52">
        <f>$G12*Q12</f>
        <v>0</v>
      </c>
      <c r="T12" s="69" t="s">
        <v>478</v>
      </c>
      <c r="U12" s="52"/>
      <c r="V12" s="52"/>
      <c r="W12" s="52"/>
      <c r="X12" s="69"/>
      <c r="Y12" s="52">
        <f t="shared" si="5"/>
        <v>0</v>
      </c>
      <c r="Z12" s="52"/>
      <c r="AA12" s="52">
        <f t="shared" si="3"/>
        <v>0</v>
      </c>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c r="IW12" s="28"/>
      <c r="IX12" s="28"/>
      <c r="IY12" s="28"/>
      <c r="IZ12" s="28"/>
      <c r="JA12" s="28"/>
      <c r="JB12" s="28"/>
      <c r="JC12" s="28"/>
      <c r="JD12" s="28"/>
      <c r="JE12" s="28"/>
      <c r="JF12" s="28"/>
      <c r="JG12" s="28"/>
      <c r="JH12" s="28"/>
      <c r="JI12" s="28"/>
      <c r="JJ12" s="28"/>
      <c r="JK12" s="28"/>
      <c r="JL12" s="28"/>
      <c r="JM12" s="28"/>
      <c r="JN12" s="28"/>
      <c r="JO12" s="28"/>
      <c r="JP12" s="28"/>
      <c r="JQ12" s="28"/>
      <c r="JR12" s="28"/>
      <c r="JS12" s="28"/>
      <c r="JT12" s="28"/>
      <c r="JU12" s="28"/>
      <c r="JV12" s="28"/>
      <c r="JW12" s="28"/>
      <c r="JX12" s="28"/>
      <c r="JY12" s="28"/>
      <c r="JZ12" s="28"/>
      <c r="KA12" s="28"/>
      <c r="KB12" s="28"/>
      <c r="KC12" s="28"/>
      <c r="KD12" s="28"/>
      <c r="KE12" s="28"/>
      <c r="KF12" s="28"/>
      <c r="KG12" s="28"/>
      <c r="KH12" s="28"/>
      <c r="KI12" s="28"/>
      <c r="KJ12" s="28"/>
      <c r="KK12" s="28"/>
      <c r="KL12" s="28"/>
      <c r="KM12" s="28"/>
      <c r="KN12" s="28"/>
      <c r="KO12" s="28"/>
      <c r="KP12" s="28"/>
      <c r="KQ12" s="28"/>
      <c r="KR12" s="28"/>
      <c r="KS12" s="28"/>
      <c r="KT12" s="28"/>
      <c r="KU12" s="28"/>
      <c r="KV12" s="28"/>
      <c r="KW12" s="28"/>
      <c r="KX12" s="28"/>
      <c r="KY12" s="28"/>
      <c r="KZ12" s="28"/>
      <c r="LA12" s="28"/>
      <c r="LB12" s="28"/>
      <c r="LC12" s="28"/>
      <c r="LD12" s="28"/>
      <c r="LE12" s="28"/>
      <c r="LF12" s="28"/>
      <c r="LG12" s="28"/>
      <c r="LH12" s="28"/>
      <c r="LI12" s="28"/>
      <c r="LJ12" s="28"/>
      <c r="LK12" s="28"/>
      <c r="LL12" s="28"/>
      <c r="LM12" s="28"/>
      <c r="LN12" s="28"/>
      <c r="LO12" s="28"/>
      <c r="LP12" s="28"/>
      <c r="LQ12" s="28"/>
      <c r="LR12" s="28"/>
      <c r="LS12" s="28"/>
      <c r="LT12" s="28"/>
      <c r="LU12" s="28"/>
      <c r="LV12" s="28"/>
      <c r="LW12" s="28"/>
      <c r="LX12" s="28"/>
      <c r="LY12" s="28"/>
      <c r="LZ12" s="28"/>
      <c r="MA12" s="28"/>
      <c r="MB12" s="28"/>
      <c r="MC12" s="28"/>
      <c r="MD12" s="28"/>
      <c r="ME12" s="28"/>
      <c r="MF12" s="28"/>
      <c r="MG12" s="28"/>
      <c r="MH12" s="28"/>
      <c r="MI12" s="28"/>
      <c r="MJ12" s="28"/>
      <c r="MK12" s="28"/>
      <c r="ML12" s="28"/>
      <c r="MM12" s="28"/>
      <c r="MN12" s="28"/>
      <c r="MO12" s="28"/>
      <c r="MP12" s="28"/>
      <c r="MQ12" s="28"/>
      <c r="MR12" s="28"/>
      <c r="MS12" s="28"/>
      <c r="MT12" s="28"/>
      <c r="MU12" s="28"/>
      <c r="MV12" s="28"/>
      <c r="MW12" s="28"/>
      <c r="MX12" s="28"/>
      <c r="MY12" s="28"/>
      <c r="MZ12" s="28"/>
      <c r="NA12" s="28"/>
      <c r="NB12" s="28"/>
      <c r="NC12" s="28"/>
      <c r="ND12" s="28"/>
      <c r="NE12" s="28"/>
      <c r="NF12" s="28"/>
      <c r="NG12" s="28"/>
      <c r="NH12" s="28"/>
      <c r="NI12" s="28"/>
      <c r="NJ12" s="28"/>
      <c r="NK12" s="28"/>
      <c r="NL12" s="28"/>
      <c r="NM12" s="28"/>
      <c r="NN12" s="28"/>
      <c r="NO12" s="28"/>
      <c r="NP12" s="28"/>
      <c r="NQ12" s="28"/>
      <c r="NR12" s="28"/>
      <c r="NS12" s="28"/>
      <c r="NT12" s="28"/>
      <c r="NU12" s="28"/>
      <c r="NV12" s="28"/>
      <c r="NW12" s="28"/>
      <c r="NX12" s="28"/>
      <c r="NY12" s="28"/>
      <c r="NZ12" s="28"/>
      <c r="OA12" s="28"/>
      <c r="OB12" s="28"/>
      <c r="OC12" s="28"/>
      <c r="OD12" s="28"/>
      <c r="OE12" s="28"/>
      <c r="OF12" s="28"/>
      <c r="OG12" s="28"/>
      <c r="OH12" s="28"/>
      <c r="OI12" s="28"/>
      <c r="OJ12" s="28"/>
      <c r="OK12" s="28"/>
      <c r="OL12" s="28"/>
      <c r="OM12" s="28"/>
      <c r="ON12" s="28"/>
      <c r="OO12" s="28"/>
      <c r="OP12" s="28"/>
      <c r="OQ12" s="28"/>
      <c r="OR12" s="28"/>
      <c r="OS12" s="28"/>
      <c r="OT12" s="28"/>
      <c r="OU12" s="28"/>
      <c r="OV12" s="28"/>
      <c r="OW12" s="28"/>
      <c r="OX12" s="28"/>
      <c r="OY12" s="28"/>
      <c r="OZ12" s="28"/>
      <c r="PA12" s="28"/>
      <c r="PB12" s="28"/>
      <c r="PC12" s="28"/>
      <c r="PD12" s="28"/>
      <c r="PE12" s="28"/>
      <c r="PF12" s="28"/>
      <c r="PG12" s="28"/>
      <c r="PH12" s="28"/>
      <c r="PI12" s="28"/>
      <c r="PJ12" s="28"/>
      <c r="PK12" s="28"/>
      <c r="PL12" s="28"/>
      <c r="PM12" s="28"/>
      <c r="PN12" s="28"/>
      <c r="PO12" s="28"/>
      <c r="PP12" s="28"/>
      <c r="PQ12" s="28"/>
      <c r="PR12" s="28"/>
      <c r="PS12" s="28"/>
      <c r="PT12" s="28"/>
      <c r="PU12" s="28"/>
      <c r="PV12" s="28"/>
      <c r="PW12" s="28"/>
      <c r="PX12" s="28"/>
      <c r="PY12" s="28"/>
      <c r="PZ12" s="28"/>
      <c r="QA12" s="28"/>
      <c r="QB12" s="28"/>
      <c r="QC12" s="28"/>
      <c r="QD12" s="28"/>
      <c r="QE12" s="28"/>
      <c r="QF12" s="28"/>
      <c r="QG12" s="28"/>
      <c r="QH12" s="28"/>
      <c r="QI12" s="28"/>
      <c r="QJ12" s="28"/>
      <c r="QK12" s="28"/>
      <c r="QL12" s="28"/>
      <c r="QM12" s="28"/>
      <c r="QN12" s="28"/>
      <c r="QO12" s="28"/>
      <c r="QP12" s="28"/>
      <c r="QQ12" s="28"/>
      <c r="QR12" s="28"/>
      <c r="QS12" s="28"/>
      <c r="QT12" s="28"/>
      <c r="QU12" s="28"/>
      <c r="QV12" s="28"/>
      <c r="QW12" s="28"/>
      <c r="QX12" s="28"/>
      <c r="QY12" s="28"/>
      <c r="QZ12" s="28"/>
      <c r="RA12" s="28"/>
      <c r="RB12" s="28"/>
      <c r="RC12" s="28"/>
      <c r="RD12" s="28"/>
      <c r="RE12" s="28"/>
      <c r="RF12" s="28"/>
      <c r="RG12" s="28"/>
      <c r="RH12" s="28"/>
      <c r="RI12" s="28"/>
      <c r="RJ12" s="28"/>
      <c r="RK12" s="28"/>
      <c r="RL12" s="28"/>
      <c r="RM12" s="28"/>
      <c r="RN12" s="28"/>
      <c r="RO12" s="28"/>
      <c r="RP12" s="28"/>
      <c r="RQ12" s="28"/>
      <c r="RR12" s="28"/>
      <c r="RS12" s="28"/>
      <c r="RT12" s="28"/>
      <c r="RU12" s="28"/>
      <c r="RV12" s="28"/>
      <c r="RW12" s="28"/>
      <c r="RX12" s="28"/>
      <c r="RY12" s="28"/>
      <c r="RZ12" s="28"/>
      <c r="SA12" s="28"/>
      <c r="SB12" s="28"/>
      <c r="SC12" s="28"/>
      <c r="SD12" s="28"/>
      <c r="SE12" s="28"/>
      <c r="SF12" s="28"/>
      <c r="SG12" s="28"/>
      <c r="SH12" s="28"/>
      <c r="SI12" s="28"/>
      <c r="SJ12" s="28"/>
      <c r="SK12" s="28"/>
      <c r="SL12" s="28"/>
      <c r="SM12" s="28"/>
      <c r="SN12" s="28"/>
      <c r="SO12" s="28"/>
      <c r="SP12" s="28"/>
      <c r="SQ12" s="28"/>
      <c r="SR12" s="28"/>
      <c r="SS12" s="28"/>
      <c r="ST12" s="28"/>
      <c r="SU12" s="28"/>
      <c r="SV12" s="28"/>
      <c r="SW12" s="28"/>
      <c r="SX12" s="28"/>
      <c r="SY12" s="28"/>
      <c r="SZ12" s="28"/>
      <c r="TA12" s="28"/>
      <c r="TB12" s="28"/>
      <c r="TC12" s="28"/>
      <c r="TD12" s="28"/>
      <c r="TE12" s="28"/>
      <c r="TF12" s="28"/>
      <c r="TG12" s="28"/>
      <c r="TH12" s="28"/>
      <c r="TI12" s="28"/>
      <c r="TJ12" s="28"/>
      <c r="TK12" s="28"/>
      <c r="TL12" s="28"/>
      <c r="TM12" s="28"/>
      <c r="TN12" s="28"/>
      <c r="TO12" s="28"/>
      <c r="TP12" s="28"/>
      <c r="TQ12" s="28"/>
      <c r="TR12" s="28"/>
      <c r="TS12" s="28"/>
      <c r="TT12" s="28"/>
      <c r="TU12" s="28"/>
      <c r="TV12" s="28"/>
      <c r="TW12" s="28"/>
      <c r="TX12" s="28"/>
      <c r="TY12" s="28"/>
      <c r="TZ12" s="28"/>
      <c r="UA12" s="28"/>
      <c r="UB12" s="28"/>
      <c r="UC12" s="28"/>
      <c r="UD12" s="28"/>
      <c r="UE12" s="28"/>
      <c r="UF12" s="28"/>
      <c r="UG12" s="28"/>
      <c r="UH12" s="28"/>
      <c r="UI12" s="28"/>
      <c r="UJ12" s="28"/>
      <c r="UK12" s="28"/>
      <c r="UL12" s="28"/>
      <c r="UM12" s="28"/>
      <c r="UN12" s="28"/>
      <c r="UO12" s="28"/>
      <c r="UP12" s="28"/>
      <c r="UQ12" s="28"/>
      <c r="UR12" s="28"/>
      <c r="US12" s="28"/>
      <c r="UT12" s="28"/>
      <c r="UU12" s="28"/>
      <c r="UV12" s="28"/>
      <c r="UW12" s="28"/>
      <c r="UX12" s="28"/>
      <c r="UY12" s="28"/>
      <c r="UZ12" s="28"/>
      <c r="VA12" s="28"/>
      <c r="VB12" s="28"/>
      <c r="VC12" s="28"/>
      <c r="VD12" s="28"/>
      <c r="VE12" s="28"/>
      <c r="VF12" s="28"/>
      <c r="VG12" s="28"/>
      <c r="VH12" s="28"/>
      <c r="VI12" s="28"/>
      <c r="VJ12" s="28"/>
      <c r="VK12" s="28"/>
      <c r="VL12" s="28"/>
      <c r="VM12" s="28"/>
      <c r="VN12" s="28"/>
      <c r="VO12" s="28"/>
      <c r="VP12" s="28"/>
      <c r="VQ12" s="28"/>
      <c r="VR12" s="28"/>
      <c r="VS12" s="28"/>
      <c r="VT12" s="28"/>
      <c r="VU12" s="28"/>
      <c r="VV12" s="28"/>
      <c r="VW12" s="28"/>
      <c r="VX12" s="28"/>
      <c r="VY12" s="28"/>
      <c r="VZ12" s="28"/>
      <c r="WA12" s="28"/>
      <c r="WB12" s="28"/>
      <c r="WC12" s="28"/>
      <c r="WD12" s="28"/>
      <c r="WE12" s="28"/>
      <c r="WF12" s="28"/>
      <c r="WG12" s="28"/>
      <c r="WH12" s="28"/>
      <c r="WI12" s="28"/>
      <c r="WJ12" s="28"/>
      <c r="WK12" s="28"/>
      <c r="WL12" s="28"/>
      <c r="WM12" s="28"/>
      <c r="WN12" s="28"/>
      <c r="WO12" s="28"/>
      <c r="WP12" s="28"/>
      <c r="WQ12" s="28"/>
      <c r="WR12" s="28"/>
      <c r="WS12" s="28"/>
      <c r="WT12" s="28"/>
      <c r="WU12" s="28"/>
      <c r="WV12" s="28"/>
      <c r="WW12" s="28"/>
      <c r="WX12" s="28"/>
      <c r="WY12" s="28"/>
      <c r="WZ12" s="28"/>
      <c r="XA12" s="28"/>
      <c r="XB12" s="28"/>
      <c r="XC12" s="28"/>
      <c r="XD12" s="28"/>
      <c r="XE12" s="28"/>
      <c r="XF12" s="28"/>
      <c r="XG12" s="28"/>
      <c r="XH12" s="28"/>
      <c r="XI12" s="28"/>
      <c r="XJ12" s="28"/>
      <c r="XK12" s="28"/>
      <c r="XL12" s="28"/>
      <c r="XM12" s="28"/>
      <c r="XN12" s="28"/>
      <c r="XO12" s="28"/>
      <c r="XP12" s="28"/>
      <c r="XQ12" s="28"/>
      <c r="XR12" s="28"/>
      <c r="XS12" s="28"/>
      <c r="XT12" s="28"/>
      <c r="XU12" s="28"/>
      <c r="XV12" s="28"/>
      <c r="XW12" s="28"/>
      <c r="XX12" s="28"/>
      <c r="XY12" s="28"/>
      <c r="XZ12" s="28"/>
      <c r="YA12" s="28"/>
      <c r="YB12" s="28"/>
      <c r="YC12" s="28"/>
      <c r="YD12" s="28"/>
      <c r="YE12" s="28"/>
      <c r="YF12" s="28"/>
      <c r="YG12" s="28"/>
      <c r="YH12" s="28"/>
      <c r="YI12" s="28"/>
      <c r="YJ12" s="28"/>
      <c r="YK12" s="28"/>
      <c r="YL12" s="28"/>
      <c r="YM12" s="28"/>
      <c r="YN12" s="28"/>
      <c r="YO12" s="28"/>
      <c r="YP12" s="28"/>
      <c r="YQ12" s="28"/>
      <c r="YR12" s="28"/>
      <c r="YS12" s="28"/>
      <c r="YT12" s="28"/>
      <c r="YU12" s="28"/>
      <c r="YV12" s="28"/>
      <c r="YW12" s="28"/>
      <c r="YX12" s="28"/>
      <c r="YY12" s="28"/>
      <c r="YZ12" s="28"/>
      <c r="ZA12" s="28"/>
      <c r="ZB12" s="28"/>
      <c r="ZC12" s="28"/>
      <c r="ZD12" s="28"/>
      <c r="ZE12" s="28"/>
      <c r="ZF12" s="28"/>
      <c r="ZG12" s="28"/>
      <c r="ZH12" s="28"/>
      <c r="ZI12" s="28"/>
      <c r="ZJ12" s="28"/>
      <c r="ZK12" s="28"/>
      <c r="ZL12" s="28"/>
      <c r="ZM12" s="28"/>
      <c r="ZN12" s="28"/>
      <c r="ZO12" s="28"/>
      <c r="ZP12" s="28"/>
      <c r="ZQ12" s="28"/>
      <c r="ZR12" s="28"/>
      <c r="ZS12" s="28"/>
      <c r="ZT12" s="28"/>
      <c r="ZU12" s="28"/>
      <c r="ZV12" s="28"/>
      <c r="ZW12" s="28"/>
      <c r="ZX12" s="28"/>
      <c r="ZY12" s="28"/>
      <c r="ZZ12" s="28"/>
      <c r="AAA12" s="28"/>
      <c r="AAB12" s="28"/>
      <c r="AAC12" s="28"/>
      <c r="AAD12" s="28"/>
      <c r="AAE12" s="28"/>
      <c r="AAF12" s="28"/>
      <c r="AAG12" s="28"/>
      <c r="AAH12" s="28"/>
      <c r="AAI12" s="28"/>
      <c r="AAJ12" s="28"/>
      <c r="AAK12" s="28"/>
      <c r="AAL12" s="28"/>
      <c r="AAM12" s="28"/>
      <c r="AAN12" s="28"/>
      <c r="AAO12" s="28"/>
      <c r="AAP12" s="28"/>
      <c r="AAQ12" s="28"/>
      <c r="AAR12" s="28"/>
      <c r="AAS12" s="28"/>
      <c r="AAT12" s="28"/>
      <c r="AAU12" s="28"/>
      <c r="AAV12" s="28"/>
      <c r="AAW12" s="28"/>
      <c r="AAX12" s="28"/>
      <c r="AAY12" s="28"/>
      <c r="AAZ12" s="28"/>
      <c r="ABA12" s="28"/>
      <c r="ABB12" s="28"/>
      <c r="ABC12" s="28"/>
      <c r="ABD12" s="28"/>
      <c r="ABE12" s="28"/>
      <c r="ABF12" s="28"/>
      <c r="ABG12" s="28"/>
      <c r="ABH12" s="28"/>
      <c r="ABI12" s="28"/>
      <c r="ABJ12" s="28"/>
      <c r="ABK12" s="28"/>
      <c r="ABL12" s="28"/>
      <c r="ABM12" s="28"/>
      <c r="ABN12" s="28"/>
      <c r="ABO12" s="28"/>
      <c r="ABP12" s="28"/>
      <c r="ABQ12" s="28"/>
      <c r="ABR12" s="28"/>
      <c r="ABS12" s="28"/>
      <c r="ABT12" s="28"/>
      <c r="ABU12" s="28"/>
      <c r="ABV12" s="28"/>
      <c r="ABW12" s="28"/>
      <c r="ABX12" s="28"/>
      <c r="ABY12" s="28"/>
      <c r="ABZ12" s="28"/>
      <c r="ACA12" s="28"/>
      <c r="ACB12" s="28"/>
      <c r="ACC12" s="28"/>
      <c r="ACD12" s="28"/>
      <c r="ACE12" s="28"/>
      <c r="ACF12" s="28"/>
      <c r="ACG12" s="28"/>
      <c r="ACH12" s="28"/>
      <c r="ACI12" s="28"/>
      <c r="ACJ12" s="28"/>
      <c r="ACK12" s="28"/>
      <c r="ACL12" s="28"/>
      <c r="ACM12" s="28"/>
      <c r="ACN12" s="28"/>
      <c r="ACO12" s="28"/>
      <c r="ACP12" s="28"/>
      <c r="ACQ12" s="28"/>
      <c r="ACR12" s="28"/>
      <c r="ACS12" s="28"/>
      <c r="ACT12" s="28"/>
      <c r="ACU12" s="28"/>
      <c r="ACV12" s="28"/>
      <c r="ACW12" s="28"/>
      <c r="ACX12" s="28"/>
      <c r="ACY12" s="28"/>
      <c r="ACZ12" s="28"/>
      <c r="ADA12" s="28"/>
      <c r="ADB12" s="28"/>
      <c r="ADC12" s="28"/>
      <c r="ADD12" s="28"/>
      <c r="ADE12" s="28"/>
      <c r="ADF12" s="28"/>
      <c r="ADG12" s="28"/>
      <c r="ADH12" s="28"/>
      <c r="ADI12" s="28"/>
      <c r="ADJ12" s="28"/>
      <c r="ADK12" s="28"/>
      <c r="ADL12" s="28"/>
      <c r="ADM12" s="28"/>
      <c r="ADN12" s="28"/>
      <c r="ADO12" s="28"/>
      <c r="ADP12" s="28"/>
      <c r="ADQ12" s="28"/>
      <c r="ADR12" s="28"/>
      <c r="ADS12" s="28"/>
      <c r="ADT12" s="28"/>
      <c r="ADU12" s="28"/>
      <c r="ADV12" s="28"/>
      <c r="ADW12" s="28"/>
      <c r="ADX12" s="28"/>
      <c r="ADY12" s="28"/>
      <c r="ADZ12" s="28"/>
      <c r="AEA12" s="28"/>
      <c r="AEB12" s="28"/>
      <c r="AEC12" s="28"/>
      <c r="AED12" s="28"/>
      <c r="AEE12" s="28"/>
      <c r="AEF12" s="28"/>
      <c r="AEG12" s="28"/>
      <c r="AEH12" s="28"/>
      <c r="AEI12" s="28"/>
      <c r="AEJ12" s="28"/>
      <c r="AEK12" s="28"/>
      <c r="AEL12" s="28"/>
      <c r="AEM12" s="28"/>
      <c r="AEN12" s="28"/>
      <c r="AEO12" s="28"/>
      <c r="AEP12" s="28"/>
      <c r="AEQ12" s="28"/>
      <c r="AER12" s="28"/>
      <c r="AES12" s="28"/>
      <c r="AET12" s="28"/>
      <c r="AEU12" s="28"/>
      <c r="AEV12" s="28"/>
      <c r="AEW12" s="28"/>
      <c r="AEX12" s="28"/>
      <c r="AEY12" s="28"/>
      <c r="AEZ12" s="28"/>
      <c r="AFA12" s="28"/>
      <c r="AFB12" s="28"/>
      <c r="AFC12" s="28"/>
      <c r="AFD12" s="28"/>
      <c r="AFE12" s="28"/>
      <c r="AFF12" s="28"/>
      <c r="AFG12" s="28"/>
      <c r="AFH12" s="28"/>
      <c r="AFI12" s="28"/>
      <c r="AFJ12" s="28"/>
      <c r="AFK12" s="28"/>
      <c r="AFL12" s="28"/>
      <c r="AFM12" s="28"/>
      <c r="AFN12" s="28"/>
      <c r="AFO12" s="28"/>
    </row>
    <row r="13" spans="1:847" ht="28.05" customHeight="1">
      <c r="A13" s="437"/>
      <c r="B13" s="354"/>
      <c r="C13" s="465" t="s">
        <v>134</v>
      </c>
      <c r="D13" s="350"/>
      <c r="E13" s="481" t="b">
        <v>0</v>
      </c>
      <c r="F13" s="537">
        <f>('MAIN SHEET'!$H$27)*I13/100</f>
        <v>0</v>
      </c>
      <c r="G13" s="453">
        <f>('MAIN SHEET'!$I$27)*I13/100</f>
        <v>0</v>
      </c>
      <c r="H13" s="35" t="s">
        <v>453</v>
      </c>
      <c r="I13" s="512">
        <v>100</v>
      </c>
      <c r="J13" s="467" t="s">
        <v>334</v>
      </c>
      <c r="K13" s="456">
        <f t="shared" si="1"/>
        <v>0</v>
      </c>
      <c r="L13" s="422" t="str">
        <f t="shared" si="2"/>
        <v/>
      </c>
      <c r="M13" s="430">
        <v>18</v>
      </c>
      <c r="N13" s="46" t="s">
        <v>212</v>
      </c>
      <c r="O13" s="46">
        <f t="shared" si="0"/>
        <v>0</v>
      </c>
      <c r="P13" s="84" t="s">
        <v>269</v>
      </c>
      <c r="Q13" s="46">
        <v>65</v>
      </c>
      <c r="R13" s="46" t="s">
        <v>212</v>
      </c>
      <c r="S13" s="46">
        <f>$G13*Q13</f>
        <v>0</v>
      </c>
      <c r="T13" s="68" t="s">
        <v>478</v>
      </c>
      <c r="U13" s="46"/>
      <c r="V13" s="46"/>
      <c r="W13" s="46"/>
      <c r="X13" s="68"/>
      <c r="Y13" s="46">
        <f t="shared" si="5"/>
        <v>0</v>
      </c>
      <c r="Z13" s="46"/>
      <c r="AA13" s="52">
        <f t="shared" si="3"/>
        <v>0</v>
      </c>
    </row>
    <row r="14" spans="1:847" s="6" customFormat="1" ht="28.05" customHeight="1">
      <c r="A14" s="457"/>
      <c r="B14" s="44"/>
      <c r="C14" s="458" t="s">
        <v>135</v>
      </c>
      <c r="D14" s="349"/>
      <c r="E14" s="473" t="b">
        <v>0</v>
      </c>
      <c r="F14" s="461">
        <f>('MAIN SHEET'!$H$27)*I14/100</f>
        <v>0</v>
      </c>
      <c r="G14" s="461">
        <f>('MAIN SHEET'!$I$27)*I14/100</f>
        <v>0</v>
      </c>
      <c r="H14" s="44" t="s">
        <v>453</v>
      </c>
      <c r="I14" s="512">
        <v>100</v>
      </c>
      <c r="J14" s="468" t="s">
        <v>334</v>
      </c>
      <c r="K14" s="463">
        <f t="shared" si="1"/>
        <v>0</v>
      </c>
      <c r="L14" s="464" t="str">
        <f t="shared" si="2"/>
        <v/>
      </c>
      <c r="M14" s="85">
        <v>43</v>
      </c>
      <c r="N14" s="52" t="s">
        <v>212</v>
      </c>
      <c r="O14" s="52">
        <f t="shared" si="0"/>
        <v>0</v>
      </c>
      <c r="P14" s="69" t="s">
        <v>268</v>
      </c>
      <c r="Q14" s="52">
        <v>80</v>
      </c>
      <c r="R14" s="52" t="s">
        <v>212</v>
      </c>
      <c r="S14" s="52">
        <f t="shared" si="4"/>
        <v>0</v>
      </c>
      <c r="T14" s="69" t="s">
        <v>478</v>
      </c>
      <c r="U14" s="52"/>
      <c r="V14" s="52"/>
      <c r="W14" s="52"/>
      <c r="X14" s="52"/>
      <c r="Y14" s="52">
        <f t="shared" si="5"/>
        <v>0</v>
      </c>
      <c r="Z14" s="52"/>
      <c r="AA14" s="52">
        <f t="shared" si="3"/>
        <v>0</v>
      </c>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c r="IW14" s="28"/>
      <c r="IX14" s="28"/>
      <c r="IY14" s="28"/>
      <c r="IZ14" s="28"/>
      <c r="JA14" s="28"/>
      <c r="JB14" s="28"/>
      <c r="JC14" s="28"/>
      <c r="JD14" s="28"/>
      <c r="JE14" s="28"/>
      <c r="JF14" s="28"/>
      <c r="JG14" s="28"/>
      <c r="JH14" s="28"/>
      <c r="JI14" s="28"/>
      <c r="JJ14" s="28"/>
      <c r="JK14" s="28"/>
      <c r="JL14" s="28"/>
      <c r="JM14" s="28"/>
      <c r="JN14" s="28"/>
      <c r="JO14" s="28"/>
      <c r="JP14" s="28"/>
      <c r="JQ14" s="28"/>
      <c r="JR14" s="28"/>
      <c r="JS14" s="28"/>
      <c r="JT14" s="28"/>
      <c r="JU14" s="28"/>
      <c r="JV14" s="28"/>
      <c r="JW14" s="28"/>
      <c r="JX14" s="28"/>
      <c r="JY14" s="28"/>
      <c r="JZ14" s="28"/>
      <c r="KA14" s="28"/>
      <c r="KB14" s="28"/>
      <c r="KC14" s="28"/>
      <c r="KD14" s="28"/>
      <c r="KE14" s="28"/>
      <c r="KF14" s="28"/>
      <c r="KG14" s="28"/>
      <c r="KH14" s="28"/>
      <c r="KI14" s="28"/>
      <c r="KJ14" s="28"/>
      <c r="KK14" s="28"/>
      <c r="KL14" s="28"/>
      <c r="KM14" s="28"/>
      <c r="KN14" s="28"/>
      <c r="KO14" s="28"/>
      <c r="KP14" s="28"/>
      <c r="KQ14" s="28"/>
      <c r="KR14" s="28"/>
      <c r="KS14" s="28"/>
      <c r="KT14" s="28"/>
      <c r="KU14" s="28"/>
      <c r="KV14" s="28"/>
      <c r="KW14" s="28"/>
      <c r="KX14" s="28"/>
      <c r="KY14" s="28"/>
      <c r="KZ14" s="28"/>
      <c r="LA14" s="28"/>
      <c r="LB14" s="28"/>
      <c r="LC14" s="28"/>
      <c r="LD14" s="28"/>
      <c r="LE14" s="28"/>
      <c r="LF14" s="28"/>
      <c r="LG14" s="28"/>
      <c r="LH14" s="28"/>
      <c r="LI14" s="28"/>
      <c r="LJ14" s="28"/>
      <c r="LK14" s="28"/>
      <c r="LL14" s="28"/>
      <c r="LM14" s="28"/>
      <c r="LN14" s="28"/>
      <c r="LO14" s="28"/>
      <c r="LP14" s="28"/>
      <c r="LQ14" s="28"/>
      <c r="LR14" s="28"/>
      <c r="LS14" s="28"/>
      <c r="LT14" s="28"/>
      <c r="LU14" s="28"/>
      <c r="LV14" s="28"/>
      <c r="LW14" s="28"/>
      <c r="LX14" s="28"/>
      <c r="LY14" s="28"/>
      <c r="LZ14" s="28"/>
      <c r="MA14" s="28"/>
      <c r="MB14" s="28"/>
      <c r="MC14" s="28"/>
      <c r="MD14" s="28"/>
      <c r="ME14" s="28"/>
      <c r="MF14" s="28"/>
      <c r="MG14" s="28"/>
      <c r="MH14" s="28"/>
      <c r="MI14" s="28"/>
      <c r="MJ14" s="28"/>
      <c r="MK14" s="28"/>
      <c r="ML14" s="28"/>
      <c r="MM14" s="28"/>
      <c r="MN14" s="28"/>
      <c r="MO14" s="28"/>
      <c r="MP14" s="28"/>
      <c r="MQ14" s="28"/>
      <c r="MR14" s="28"/>
      <c r="MS14" s="28"/>
      <c r="MT14" s="28"/>
      <c r="MU14" s="28"/>
      <c r="MV14" s="28"/>
      <c r="MW14" s="28"/>
      <c r="MX14" s="28"/>
      <c r="MY14" s="28"/>
      <c r="MZ14" s="28"/>
      <c r="NA14" s="28"/>
      <c r="NB14" s="28"/>
      <c r="NC14" s="28"/>
      <c r="ND14" s="28"/>
      <c r="NE14" s="28"/>
      <c r="NF14" s="28"/>
      <c r="NG14" s="28"/>
      <c r="NH14" s="28"/>
      <c r="NI14" s="28"/>
      <c r="NJ14" s="28"/>
      <c r="NK14" s="28"/>
      <c r="NL14" s="28"/>
      <c r="NM14" s="28"/>
      <c r="NN14" s="28"/>
      <c r="NO14" s="28"/>
      <c r="NP14" s="28"/>
      <c r="NQ14" s="28"/>
      <c r="NR14" s="28"/>
      <c r="NS14" s="28"/>
      <c r="NT14" s="28"/>
      <c r="NU14" s="28"/>
      <c r="NV14" s="28"/>
      <c r="NW14" s="28"/>
      <c r="NX14" s="28"/>
      <c r="NY14" s="28"/>
      <c r="NZ14" s="28"/>
      <c r="OA14" s="28"/>
      <c r="OB14" s="28"/>
      <c r="OC14" s="28"/>
      <c r="OD14" s="28"/>
      <c r="OE14" s="28"/>
      <c r="OF14" s="28"/>
      <c r="OG14" s="28"/>
      <c r="OH14" s="28"/>
      <c r="OI14" s="28"/>
      <c r="OJ14" s="28"/>
      <c r="OK14" s="28"/>
      <c r="OL14" s="28"/>
      <c r="OM14" s="28"/>
      <c r="ON14" s="28"/>
      <c r="OO14" s="28"/>
      <c r="OP14" s="28"/>
      <c r="OQ14" s="28"/>
      <c r="OR14" s="28"/>
      <c r="OS14" s="28"/>
      <c r="OT14" s="28"/>
      <c r="OU14" s="28"/>
      <c r="OV14" s="28"/>
      <c r="OW14" s="28"/>
      <c r="OX14" s="28"/>
      <c r="OY14" s="28"/>
      <c r="OZ14" s="28"/>
      <c r="PA14" s="28"/>
      <c r="PB14" s="28"/>
      <c r="PC14" s="28"/>
      <c r="PD14" s="28"/>
      <c r="PE14" s="28"/>
      <c r="PF14" s="28"/>
      <c r="PG14" s="28"/>
      <c r="PH14" s="28"/>
      <c r="PI14" s="28"/>
      <c r="PJ14" s="28"/>
      <c r="PK14" s="28"/>
      <c r="PL14" s="28"/>
      <c r="PM14" s="28"/>
      <c r="PN14" s="28"/>
      <c r="PO14" s="28"/>
      <c r="PP14" s="28"/>
      <c r="PQ14" s="28"/>
      <c r="PR14" s="28"/>
      <c r="PS14" s="28"/>
      <c r="PT14" s="28"/>
      <c r="PU14" s="28"/>
      <c r="PV14" s="28"/>
      <c r="PW14" s="28"/>
      <c r="PX14" s="28"/>
      <c r="PY14" s="28"/>
      <c r="PZ14" s="28"/>
      <c r="QA14" s="28"/>
      <c r="QB14" s="28"/>
      <c r="QC14" s="28"/>
      <c r="QD14" s="28"/>
      <c r="QE14" s="28"/>
      <c r="QF14" s="28"/>
      <c r="QG14" s="28"/>
      <c r="QH14" s="28"/>
      <c r="QI14" s="28"/>
      <c r="QJ14" s="28"/>
      <c r="QK14" s="28"/>
      <c r="QL14" s="28"/>
      <c r="QM14" s="28"/>
      <c r="QN14" s="28"/>
      <c r="QO14" s="28"/>
      <c r="QP14" s="28"/>
      <c r="QQ14" s="28"/>
      <c r="QR14" s="28"/>
      <c r="QS14" s="28"/>
      <c r="QT14" s="28"/>
      <c r="QU14" s="28"/>
      <c r="QV14" s="28"/>
      <c r="QW14" s="28"/>
      <c r="QX14" s="28"/>
      <c r="QY14" s="28"/>
      <c r="QZ14" s="28"/>
      <c r="RA14" s="28"/>
      <c r="RB14" s="28"/>
      <c r="RC14" s="28"/>
      <c r="RD14" s="28"/>
      <c r="RE14" s="28"/>
      <c r="RF14" s="28"/>
      <c r="RG14" s="28"/>
      <c r="RH14" s="28"/>
      <c r="RI14" s="28"/>
      <c r="RJ14" s="28"/>
      <c r="RK14" s="28"/>
      <c r="RL14" s="28"/>
      <c r="RM14" s="28"/>
      <c r="RN14" s="28"/>
      <c r="RO14" s="28"/>
      <c r="RP14" s="28"/>
      <c r="RQ14" s="28"/>
      <c r="RR14" s="28"/>
      <c r="RS14" s="28"/>
      <c r="RT14" s="28"/>
      <c r="RU14" s="28"/>
      <c r="RV14" s="28"/>
      <c r="RW14" s="28"/>
      <c r="RX14" s="28"/>
      <c r="RY14" s="28"/>
      <c r="RZ14" s="28"/>
      <c r="SA14" s="28"/>
      <c r="SB14" s="28"/>
      <c r="SC14" s="28"/>
      <c r="SD14" s="28"/>
      <c r="SE14" s="28"/>
      <c r="SF14" s="28"/>
      <c r="SG14" s="28"/>
      <c r="SH14" s="28"/>
      <c r="SI14" s="28"/>
      <c r="SJ14" s="28"/>
      <c r="SK14" s="28"/>
      <c r="SL14" s="28"/>
      <c r="SM14" s="28"/>
      <c r="SN14" s="28"/>
      <c r="SO14" s="28"/>
      <c r="SP14" s="28"/>
      <c r="SQ14" s="28"/>
      <c r="SR14" s="28"/>
      <c r="SS14" s="28"/>
      <c r="ST14" s="28"/>
      <c r="SU14" s="28"/>
      <c r="SV14" s="28"/>
      <c r="SW14" s="28"/>
      <c r="SX14" s="28"/>
      <c r="SY14" s="28"/>
      <c r="SZ14" s="28"/>
      <c r="TA14" s="28"/>
      <c r="TB14" s="28"/>
      <c r="TC14" s="28"/>
      <c r="TD14" s="28"/>
      <c r="TE14" s="28"/>
      <c r="TF14" s="28"/>
      <c r="TG14" s="28"/>
      <c r="TH14" s="28"/>
      <c r="TI14" s="28"/>
      <c r="TJ14" s="28"/>
      <c r="TK14" s="28"/>
      <c r="TL14" s="28"/>
      <c r="TM14" s="28"/>
      <c r="TN14" s="28"/>
      <c r="TO14" s="28"/>
      <c r="TP14" s="28"/>
      <c r="TQ14" s="28"/>
      <c r="TR14" s="28"/>
      <c r="TS14" s="28"/>
      <c r="TT14" s="28"/>
      <c r="TU14" s="28"/>
      <c r="TV14" s="28"/>
      <c r="TW14" s="28"/>
      <c r="TX14" s="28"/>
      <c r="TY14" s="28"/>
      <c r="TZ14" s="28"/>
      <c r="UA14" s="28"/>
      <c r="UB14" s="28"/>
      <c r="UC14" s="28"/>
      <c r="UD14" s="28"/>
      <c r="UE14" s="28"/>
      <c r="UF14" s="28"/>
      <c r="UG14" s="28"/>
      <c r="UH14" s="28"/>
      <c r="UI14" s="28"/>
      <c r="UJ14" s="28"/>
      <c r="UK14" s="28"/>
      <c r="UL14" s="28"/>
      <c r="UM14" s="28"/>
      <c r="UN14" s="28"/>
      <c r="UO14" s="28"/>
      <c r="UP14" s="28"/>
      <c r="UQ14" s="28"/>
      <c r="UR14" s="28"/>
      <c r="US14" s="28"/>
      <c r="UT14" s="28"/>
      <c r="UU14" s="28"/>
      <c r="UV14" s="28"/>
      <c r="UW14" s="28"/>
      <c r="UX14" s="28"/>
      <c r="UY14" s="28"/>
      <c r="UZ14" s="28"/>
      <c r="VA14" s="28"/>
      <c r="VB14" s="28"/>
      <c r="VC14" s="28"/>
      <c r="VD14" s="28"/>
      <c r="VE14" s="28"/>
      <c r="VF14" s="28"/>
      <c r="VG14" s="28"/>
      <c r="VH14" s="28"/>
      <c r="VI14" s="28"/>
      <c r="VJ14" s="28"/>
      <c r="VK14" s="28"/>
      <c r="VL14" s="28"/>
      <c r="VM14" s="28"/>
      <c r="VN14" s="28"/>
      <c r="VO14" s="28"/>
      <c r="VP14" s="28"/>
      <c r="VQ14" s="28"/>
      <c r="VR14" s="28"/>
      <c r="VS14" s="28"/>
      <c r="VT14" s="28"/>
      <c r="VU14" s="28"/>
      <c r="VV14" s="28"/>
      <c r="VW14" s="28"/>
      <c r="VX14" s="28"/>
      <c r="VY14" s="28"/>
      <c r="VZ14" s="28"/>
      <c r="WA14" s="28"/>
      <c r="WB14" s="28"/>
      <c r="WC14" s="28"/>
      <c r="WD14" s="28"/>
      <c r="WE14" s="28"/>
      <c r="WF14" s="28"/>
      <c r="WG14" s="28"/>
      <c r="WH14" s="28"/>
      <c r="WI14" s="28"/>
      <c r="WJ14" s="28"/>
      <c r="WK14" s="28"/>
      <c r="WL14" s="28"/>
      <c r="WM14" s="28"/>
      <c r="WN14" s="28"/>
      <c r="WO14" s="28"/>
      <c r="WP14" s="28"/>
      <c r="WQ14" s="28"/>
      <c r="WR14" s="28"/>
      <c r="WS14" s="28"/>
      <c r="WT14" s="28"/>
      <c r="WU14" s="28"/>
      <c r="WV14" s="28"/>
      <c r="WW14" s="28"/>
      <c r="WX14" s="28"/>
      <c r="WY14" s="28"/>
      <c r="WZ14" s="28"/>
      <c r="XA14" s="28"/>
      <c r="XB14" s="28"/>
      <c r="XC14" s="28"/>
      <c r="XD14" s="28"/>
      <c r="XE14" s="28"/>
      <c r="XF14" s="28"/>
      <c r="XG14" s="28"/>
      <c r="XH14" s="28"/>
      <c r="XI14" s="28"/>
      <c r="XJ14" s="28"/>
      <c r="XK14" s="28"/>
      <c r="XL14" s="28"/>
      <c r="XM14" s="28"/>
      <c r="XN14" s="28"/>
      <c r="XO14" s="28"/>
      <c r="XP14" s="28"/>
      <c r="XQ14" s="28"/>
      <c r="XR14" s="28"/>
      <c r="XS14" s="28"/>
      <c r="XT14" s="28"/>
      <c r="XU14" s="28"/>
      <c r="XV14" s="28"/>
      <c r="XW14" s="28"/>
      <c r="XX14" s="28"/>
      <c r="XY14" s="28"/>
      <c r="XZ14" s="28"/>
      <c r="YA14" s="28"/>
      <c r="YB14" s="28"/>
      <c r="YC14" s="28"/>
      <c r="YD14" s="28"/>
      <c r="YE14" s="28"/>
      <c r="YF14" s="28"/>
      <c r="YG14" s="28"/>
      <c r="YH14" s="28"/>
      <c r="YI14" s="28"/>
      <c r="YJ14" s="28"/>
      <c r="YK14" s="28"/>
      <c r="YL14" s="28"/>
      <c r="YM14" s="28"/>
      <c r="YN14" s="28"/>
      <c r="YO14" s="28"/>
      <c r="YP14" s="28"/>
      <c r="YQ14" s="28"/>
      <c r="YR14" s="28"/>
      <c r="YS14" s="28"/>
      <c r="YT14" s="28"/>
      <c r="YU14" s="28"/>
      <c r="YV14" s="28"/>
      <c r="YW14" s="28"/>
      <c r="YX14" s="28"/>
      <c r="YY14" s="28"/>
      <c r="YZ14" s="28"/>
      <c r="ZA14" s="28"/>
      <c r="ZB14" s="28"/>
      <c r="ZC14" s="28"/>
      <c r="ZD14" s="28"/>
      <c r="ZE14" s="28"/>
      <c r="ZF14" s="28"/>
      <c r="ZG14" s="28"/>
      <c r="ZH14" s="28"/>
      <c r="ZI14" s="28"/>
      <c r="ZJ14" s="28"/>
      <c r="ZK14" s="28"/>
      <c r="ZL14" s="28"/>
      <c r="ZM14" s="28"/>
      <c r="ZN14" s="28"/>
      <c r="ZO14" s="28"/>
      <c r="ZP14" s="28"/>
      <c r="ZQ14" s="28"/>
      <c r="ZR14" s="28"/>
      <c r="ZS14" s="28"/>
      <c r="ZT14" s="28"/>
      <c r="ZU14" s="28"/>
      <c r="ZV14" s="28"/>
      <c r="ZW14" s="28"/>
      <c r="ZX14" s="28"/>
      <c r="ZY14" s="28"/>
      <c r="ZZ14" s="28"/>
      <c r="AAA14" s="28"/>
      <c r="AAB14" s="28"/>
      <c r="AAC14" s="28"/>
      <c r="AAD14" s="28"/>
      <c r="AAE14" s="28"/>
      <c r="AAF14" s="28"/>
      <c r="AAG14" s="28"/>
      <c r="AAH14" s="28"/>
      <c r="AAI14" s="28"/>
      <c r="AAJ14" s="28"/>
      <c r="AAK14" s="28"/>
      <c r="AAL14" s="28"/>
      <c r="AAM14" s="28"/>
      <c r="AAN14" s="28"/>
      <c r="AAO14" s="28"/>
      <c r="AAP14" s="28"/>
      <c r="AAQ14" s="28"/>
      <c r="AAR14" s="28"/>
      <c r="AAS14" s="28"/>
      <c r="AAT14" s="28"/>
      <c r="AAU14" s="28"/>
      <c r="AAV14" s="28"/>
      <c r="AAW14" s="28"/>
      <c r="AAX14" s="28"/>
      <c r="AAY14" s="28"/>
      <c r="AAZ14" s="28"/>
      <c r="ABA14" s="28"/>
      <c r="ABB14" s="28"/>
      <c r="ABC14" s="28"/>
      <c r="ABD14" s="28"/>
      <c r="ABE14" s="28"/>
      <c r="ABF14" s="28"/>
      <c r="ABG14" s="28"/>
      <c r="ABH14" s="28"/>
      <c r="ABI14" s="28"/>
      <c r="ABJ14" s="28"/>
      <c r="ABK14" s="28"/>
      <c r="ABL14" s="28"/>
      <c r="ABM14" s="28"/>
      <c r="ABN14" s="28"/>
      <c r="ABO14" s="28"/>
      <c r="ABP14" s="28"/>
      <c r="ABQ14" s="28"/>
      <c r="ABR14" s="28"/>
      <c r="ABS14" s="28"/>
      <c r="ABT14" s="28"/>
      <c r="ABU14" s="28"/>
      <c r="ABV14" s="28"/>
      <c r="ABW14" s="28"/>
      <c r="ABX14" s="28"/>
      <c r="ABY14" s="28"/>
      <c r="ABZ14" s="28"/>
      <c r="ACA14" s="28"/>
      <c r="ACB14" s="28"/>
      <c r="ACC14" s="28"/>
      <c r="ACD14" s="28"/>
      <c r="ACE14" s="28"/>
      <c r="ACF14" s="28"/>
      <c r="ACG14" s="28"/>
      <c r="ACH14" s="28"/>
      <c r="ACI14" s="28"/>
      <c r="ACJ14" s="28"/>
      <c r="ACK14" s="28"/>
      <c r="ACL14" s="28"/>
      <c r="ACM14" s="28"/>
      <c r="ACN14" s="28"/>
      <c r="ACO14" s="28"/>
      <c r="ACP14" s="28"/>
      <c r="ACQ14" s="28"/>
      <c r="ACR14" s="28"/>
      <c r="ACS14" s="28"/>
      <c r="ACT14" s="28"/>
      <c r="ACU14" s="28"/>
      <c r="ACV14" s="28"/>
      <c r="ACW14" s="28"/>
      <c r="ACX14" s="28"/>
      <c r="ACY14" s="28"/>
      <c r="ACZ14" s="28"/>
      <c r="ADA14" s="28"/>
      <c r="ADB14" s="28"/>
      <c r="ADC14" s="28"/>
      <c r="ADD14" s="28"/>
      <c r="ADE14" s="28"/>
      <c r="ADF14" s="28"/>
      <c r="ADG14" s="28"/>
      <c r="ADH14" s="28"/>
      <c r="ADI14" s="28"/>
      <c r="ADJ14" s="28"/>
      <c r="ADK14" s="28"/>
      <c r="ADL14" s="28"/>
      <c r="ADM14" s="28"/>
      <c r="ADN14" s="28"/>
      <c r="ADO14" s="28"/>
      <c r="ADP14" s="28"/>
      <c r="ADQ14" s="28"/>
      <c r="ADR14" s="28"/>
      <c r="ADS14" s="28"/>
      <c r="ADT14" s="28"/>
      <c r="ADU14" s="28"/>
      <c r="ADV14" s="28"/>
      <c r="ADW14" s="28"/>
      <c r="ADX14" s="28"/>
      <c r="ADY14" s="28"/>
      <c r="ADZ14" s="28"/>
      <c r="AEA14" s="28"/>
      <c r="AEB14" s="28"/>
      <c r="AEC14" s="28"/>
      <c r="AED14" s="28"/>
      <c r="AEE14" s="28"/>
      <c r="AEF14" s="28"/>
      <c r="AEG14" s="28"/>
      <c r="AEH14" s="28"/>
      <c r="AEI14" s="28"/>
      <c r="AEJ14" s="28"/>
      <c r="AEK14" s="28"/>
      <c r="AEL14" s="28"/>
      <c r="AEM14" s="28"/>
      <c r="AEN14" s="28"/>
      <c r="AEO14" s="28"/>
      <c r="AEP14" s="28"/>
      <c r="AEQ14" s="28"/>
      <c r="AER14" s="28"/>
      <c r="AES14" s="28"/>
      <c r="AET14" s="28"/>
      <c r="AEU14" s="28"/>
      <c r="AEV14" s="28"/>
      <c r="AEW14" s="28"/>
      <c r="AEX14" s="28"/>
      <c r="AEY14" s="28"/>
      <c r="AEZ14" s="28"/>
      <c r="AFA14" s="28"/>
      <c r="AFB14" s="28"/>
      <c r="AFC14" s="28"/>
      <c r="AFD14" s="28"/>
      <c r="AFE14" s="28"/>
      <c r="AFF14" s="28"/>
      <c r="AFG14" s="28"/>
      <c r="AFH14" s="28"/>
      <c r="AFI14" s="28"/>
      <c r="AFJ14" s="28"/>
      <c r="AFK14" s="28"/>
      <c r="AFL14" s="28"/>
      <c r="AFM14" s="28"/>
      <c r="AFN14" s="28"/>
      <c r="AFO14" s="28"/>
    </row>
    <row r="15" spans="1:847" ht="28.05" customHeight="1">
      <c r="A15" s="437"/>
      <c r="B15" s="354"/>
      <c r="C15" s="465" t="s">
        <v>136</v>
      </c>
      <c r="D15" s="350"/>
      <c r="E15" s="481" t="b">
        <v>0</v>
      </c>
      <c r="F15" s="537">
        <f>('MAIN SHEET'!$H$27)*I15/100</f>
        <v>0</v>
      </c>
      <c r="G15" s="453">
        <f>('MAIN SHEET'!$I$27)*I15/100</f>
        <v>0</v>
      </c>
      <c r="H15" s="35" t="s">
        <v>453</v>
      </c>
      <c r="I15" s="512">
        <v>100</v>
      </c>
      <c r="J15" s="467" t="s">
        <v>334</v>
      </c>
      <c r="K15" s="456">
        <f t="shared" si="1"/>
        <v>0</v>
      </c>
      <c r="L15" s="422" t="str">
        <f t="shared" si="2"/>
        <v/>
      </c>
      <c r="M15" s="430">
        <v>57</v>
      </c>
      <c r="N15" s="46" t="s">
        <v>212</v>
      </c>
      <c r="O15" s="46">
        <f t="shared" si="0"/>
        <v>0</v>
      </c>
      <c r="P15" s="84" t="s">
        <v>269</v>
      </c>
      <c r="Q15" s="46">
        <v>92</v>
      </c>
      <c r="R15" s="46" t="s">
        <v>212</v>
      </c>
      <c r="S15" s="46">
        <f t="shared" si="4"/>
        <v>0</v>
      </c>
      <c r="T15" s="68" t="s">
        <v>478</v>
      </c>
      <c r="U15" s="46"/>
      <c r="V15" s="46"/>
      <c r="W15" s="46"/>
      <c r="X15" s="46"/>
      <c r="Y15" s="46">
        <f t="shared" si="5"/>
        <v>0</v>
      </c>
      <c r="Z15" s="46"/>
      <c r="AA15" s="52">
        <f t="shared" si="3"/>
        <v>0</v>
      </c>
    </row>
    <row r="16" spans="1:847" s="6" customFormat="1" ht="28.05" customHeight="1">
      <c r="A16" s="457"/>
      <c r="B16" s="44"/>
      <c r="C16" s="472" t="s">
        <v>270</v>
      </c>
      <c r="D16" s="349"/>
      <c r="E16" s="473" t="b">
        <v>0</v>
      </c>
      <c r="F16" s="461">
        <f>('MAIN SHEET'!$H$27)*I16/100</f>
        <v>0</v>
      </c>
      <c r="G16" s="461">
        <f>('MAIN SHEET'!$I$27)*I16/100</f>
        <v>0</v>
      </c>
      <c r="H16" s="44" t="s">
        <v>453</v>
      </c>
      <c r="I16" s="512">
        <v>100</v>
      </c>
      <c r="J16" s="468" t="s">
        <v>334</v>
      </c>
      <c r="K16" s="463">
        <f t="shared" si="1"/>
        <v>0</v>
      </c>
      <c r="L16" s="464" t="str">
        <f t="shared" si="2"/>
        <v/>
      </c>
      <c r="M16" s="85">
        <v>69.099999999999994</v>
      </c>
      <c r="N16" s="52" t="s">
        <v>212</v>
      </c>
      <c r="O16" s="52">
        <f t="shared" si="0"/>
        <v>0</v>
      </c>
      <c r="P16" s="150" t="s">
        <v>271</v>
      </c>
      <c r="Q16" s="52"/>
      <c r="R16" s="52"/>
      <c r="S16" s="52"/>
      <c r="T16" s="69"/>
      <c r="U16" s="52"/>
      <c r="V16" s="52"/>
      <c r="W16" s="52"/>
      <c r="X16" s="52"/>
      <c r="Y16" s="52">
        <f>O16</f>
        <v>0</v>
      </c>
      <c r="Z16" s="52"/>
      <c r="AA16" s="52">
        <f t="shared" si="3"/>
        <v>0</v>
      </c>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c r="RR16" s="28"/>
      <c r="RS16" s="28"/>
      <c r="RT16" s="28"/>
      <c r="RU16" s="28"/>
      <c r="RV16" s="28"/>
      <c r="RW16" s="28"/>
      <c r="RX16" s="28"/>
      <c r="RY16" s="28"/>
      <c r="RZ16" s="28"/>
      <c r="SA16" s="28"/>
      <c r="SB16" s="28"/>
      <c r="SC16" s="28"/>
      <c r="SD16" s="28"/>
      <c r="SE16" s="28"/>
      <c r="SF16" s="28"/>
      <c r="SG16" s="28"/>
      <c r="SH16" s="28"/>
      <c r="SI16" s="28"/>
      <c r="SJ16" s="28"/>
      <c r="SK16" s="28"/>
      <c r="SL16" s="28"/>
      <c r="SM16" s="28"/>
      <c r="SN16" s="28"/>
      <c r="SO16" s="28"/>
      <c r="SP16" s="28"/>
      <c r="SQ16" s="28"/>
      <c r="SR16" s="28"/>
      <c r="SS16" s="28"/>
      <c r="ST16" s="28"/>
      <c r="SU16" s="28"/>
      <c r="SV16" s="28"/>
      <c r="SW16" s="28"/>
      <c r="SX16" s="28"/>
      <c r="SY16" s="28"/>
      <c r="SZ16" s="28"/>
      <c r="TA16" s="28"/>
      <c r="TB16" s="28"/>
      <c r="TC16" s="28"/>
      <c r="TD16" s="28"/>
      <c r="TE16" s="28"/>
      <c r="TF16" s="28"/>
      <c r="TG16" s="28"/>
      <c r="TH16" s="28"/>
      <c r="TI16" s="28"/>
      <c r="TJ16" s="28"/>
      <c r="TK16" s="28"/>
      <c r="TL16" s="28"/>
      <c r="TM16" s="28"/>
      <c r="TN16" s="28"/>
      <c r="TO16" s="28"/>
      <c r="TP16" s="28"/>
      <c r="TQ16" s="28"/>
      <c r="TR16" s="28"/>
      <c r="TS16" s="28"/>
      <c r="TT16" s="28"/>
      <c r="TU16" s="28"/>
      <c r="TV16" s="28"/>
      <c r="TW16" s="28"/>
      <c r="TX16" s="28"/>
      <c r="TY16" s="28"/>
      <c r="TZ16" s="28"/>
      <c r="UA16" s="28"/>
      <c r="UB16" s="28"/>
      <c r="UC16" s="28"/>
      <c r="UD16" s="28"/>
      <c r="UE16" s="28"/>
      <c r="UF16" s="28"/>
      <c r="UG16" s="28"/>
      <c r="UH16" s="28"/>
      <c r="UI16" s="28"/>
      <c r="UJ16" s="28"/>
      <c r="UK16" s="28"/>
      <c r="UL16" s="28"/>
      <c r="UM16" s="28"/>
      <c r="UN16" s="28"/>
      <c r="UO16" s="28"/>
      <c r="UP16" s="28"/>
      <c r="UQ16" s="28"/>
      <c r="UR16" s="28"/>
      <c r="US16" s="28"/>
      <c r="UT16" s="28"/>
      <c r="UU16" s="28"/>
      <c r="UV16" s="28"/>
      <c r="UW16" s="28"/>
      <c r="UX16" s="28"/>
      <c r="UY16" s="28"/>
      <c r="UZ16" s="28"/>
      <c r="VA16" s="28"/>
      <c r="VB16" s="28"/>
      <c r="VC16" s="28"/>
      <c r="VD16" s="28"/>
      <c r="VE16" s="28"/>
      <c r="VF16" s="28"/>
      <c r="VG16" s="28"/>
      <c r="VH16" s="28"/>
      <c r="VI16" s="28"/>
      <c r="VJ16" s="28"/>
      <c r="VK16" s="28"/>
      <c r="VL16" s="28"/>
      <c r="VM16" s="28"/>
      <c r="VN16" s="28"/>
      <c r="VO16" s="28"/>
      <c r="VP16" s="28"/>
      <c r="VQ16" s="28"/>
      <c r="VR16" s="28"/>
      <c r="VS16" s="28"/>
      <c r="VT16" s="28"/>
      <c r="VU16" s="28"/>
      <c r="VV16" s="28"/>
      <c r="VW16" s="28"/>
      <c r="VX16" s="28"/>
      <c r="VY16" s="28"/>
      <c r="VZ16" s="28"/>
      <c r="WA16" s="28"/>
      <c r="WB16" s="28"/>
      <c r="WC16" s="28"/>
      <c r="WD16" s="28"/>
      <c r="WE16" s="28"/>
      <c r="WF16" s="28"/>
      <c r="WG16" s="28"/>
      <c r="WH16" s="28"/>
      <c r="WI16" s="28"/>
      <c r="WJ16" s="28"/>
      <c r="WK16" s="28"/>
      <c r="WL16" s="28"/>
      <c r="WM16" s="28"/>
      <c r="WN16" s="28"/>
      <c r="WO16" s="28"/>
      <c r="WP16" s="28"/>
      <c r="WQ16" s="28"/>
      <c r="WR16" s="28"/>
      <c r="WS16" s="28"/>
      <c r="WT16" s="28"/>
      <c r="WU16" s="28"/>
      <c r="WV16" s="28"/>
      <c r="WW16" s="28"/>
      <c r="WX16" s="28"/>
      <c r="WY16" s="28"/>
      <c r="WZ16" s="28"/>
      <c r="XA16" s="28"/>
      <c r="XB16" s="28"/>
      <c r="XC16" s="28"/>
      <c r="XD16" s="28"/>
      <c r="XE16" s="28"/>
      <c r="XF16" s="28"/>
      <c r="XG16" s="28"/>
      <c r="XH16" s="28"/>
      <c r="XI16" s="28"/>
      <c r="XJ16" s="28"/>
      <c r="XK16" s="28"/>
      <c r="XL16" s="28"/>
      <c r="XM16" s="28"/>
      <c r="XN16" s="28"/>
      <c r="XO16" s="28"/>
      <c r="XP16" s="28"/>
      <c r="XQ16" s="28"/>
      <c r="XR16" s="28"/>
      <c r="XS16" s="28"/>
      <c r="XT16" s="28"/>
      <c r="XU16" s="28"/>
      <c r="XV16" s="28"/>
      <c r="XW16" s="28"/>
      <c r="XX16" s="28"/>
      <c r="XY16" s="28"/>
      <c r="XZ16" s="28"/>
      <c r="YA16" s="28"/>
      <c r="YB16" s="28"/>
      <c r="YC16" s="28"/>
      <c r="YD16" s="28"/>
      <c r="YE16" s="28"/>
      <c r="YF16" s="28"/>
      <c r="YG16" s="28"/>
      <c r="YH16" s="28"/>
      <c r="YI16" s="28"/>
      <c r="YJ16" s="28"/>
      <c r="YK16" s="28"/>
      <c r="YL16" s="28"/>
      <c r="YM16" s="28"/>
      <c r="YN16" s="28"/>
      <c r="YO16" s="28"/>
      <c r="YP16" s="28"/>
      <c r="YQ16" s="28"/>
      <c r="YR16" s="28"/>
      <c r="YS16" s="28"/>
      <c r="YT16" s="28"/>
      <c r="YU16" s="28"/>
      <c r="YV16" s="28"/>
      <c r="YW16" s="28"/>
      <c r="YX16" s="28"/>
      <c r="YY16" s="28"/>
      <c r="YZ16" s="28"/>
      <c r="ZA16" s="28"/>
      <c r="ZB16" s="28"/>
      <c r="ZC16" s="28"/>
      <c r="ZD16" s="28"/>
      <c r="ZE16" s="28"/>
      <c r="ZF16" s="28"/>
      <c r="ZG16" s="28"/>
      <c r="ZH16" s="28"/>
      <c r="ZI16" s="28"/>
      <c r="ZJ16" s="28"/>
      <c r="ZK16" s="28"/>
      <c r="ZL16" s="28"/>
      <c r="ZM16" s="28"/>
      <c r="ZN16" s="28"/>
      <c r="ZO16" s="28"/>
      <c r="ZP16" s="28"/>
      <c r="ZQ16" s="28"/>
      <c r="ZR16" s="28"/>
      <c r="ZS16" s="28"/>
      <c r="ZT16" s="28"/>
      <c r="ZU16" s="28"/>
      <c r="ZV16" s="28"/>
      <c r="ZW16" s="28"/>
      <c r="ZX16" s="28"/>
      <c r="ZY16" s="28"/>
      <c r="ZZ16" s="28"/>
      <c r="AAA16" s="28"/>
      <c r="AAB16" s="28"/>
      <c r="AAC16" s="28"/>
      <c r="AAD16" s="28"/>
      <c r="AAE16" s="28"/>
      <c r="AAF16" s="28"/>
      <c r="AAG16" s="28"/>
      <c r="AAH16" s="28"/>
      <c r="AAI16" s="28"/>
      <c r="AAJ16" s="28"/>
      <c r="AAK16" s="28"/>
      <c r="AAL16" s="28"/>
      <c r="AAM16" s="28"/>
      <c r="AAN16" s="28"/>
      <c r="AAO16" s="28"/>
      <c r="AAP16" s="28"/>
      <c r="AAQ16" s="28"/>
      <c r="AAR16" s="28"/>
      <c r="AAS16" s="28"/>
      <c r="AAT16" s="28"/>
      <c r="AAU16" s="28"/>
      <c r="AAV16" s="28"/>
      <c r="AAW16" s="28"/>
      <c r="AAX16" s="28"/>
      <c r="AAY16" s="28"/>
      <c r="AAZ16" s="28"/>
      <c r="ABA16" s="28"/>
      <c r="ABB16" s="28"/>
      <c r="ABC16" s="28"/>
      <c r="ABD16" s="28"/>
      <c r="ABE16" s="28"/>
      <c r="ABF16" s="28"/>
      <c r="ABG16" s="28"/>
      <c r="ABH16" s="28"/>
      <c r="ABI16" s="28"/>
      <c r="ABJ16" s="28"/>
      <c r="ABK16" s="28"/>
      <c r="ABL16" s="28"/>
      <c r="ABM16" s="28"/>
      <c r="ABN16" s="28"/>
      <c r="ABO16" s="28"/>
      <c r="ABP16" s="28"/>
      <c r="ABQ16" s="28"/>
      <c r="ABR16" s="28"/>
      <c r="ABS16" s="28"/>
      <c r="ABT16" s="28"/>
      <c r="ABU16" s="28"/>
      <c r="ABV16" s="28"/>
      <c r="ABW16" s="28"/>
      <c r="ABX16" s="28"/>
      <c r="ABY16" s="28"/>
      <c r="ABZ16" s="28"/>
      <c r="ACA16" s="28"/>
      <c r="ACB16" s="28"/>
      <c r="ACC16" s="28"/>
      <c r="ACD16" s="28"/>
      <c r="ACE16" s="28"/>
      <c r="ACF16" s="28"/>
      <c r="ACG16" s="28"/>
      <c r="ACH16" s="28"/>
      <c r="ACI16" s="28"/>
      <c r="ACJ16" s="28"/>
      <c r="ACK16" s="28"/>
      <c r="ACL16" s="28"/>
      <c r="ACM16" s="28"/>
      <c r="ACN16" s="28"/>
      <c r="ACO16" s="28"/>
      <c r="ACP16" s="28"/>
      <c r="ACQ16" s="28"/>
      <c r="ACR16" s="28"/>
      <c r="ACS16" s="28"/>
      <c r="ACT16" s="28"/>
      <c r="ACU16" s="28"/>
      <c r="ACV16" s="28"/>
      <c r="ACW16" s="28"/>
      <c r="ACX16" s="28"/>
      <c r="ACY16" s="28"/>
      <c r="ACZ16" s="28"/>
      <c r="ADA16" s="28"/>
      <c r="ADB16" s="28"/>
      <c r="ADC16" s="28"/>
      <c r="ADD16" s="28"/>
      <c r="ADE16" s="28"/>
      <c r="ADF16" s="28"/>
      <c r="ADG16" s="28"/>
      <c r="ADH16" s="28"/>
      <c r="ADI16" s="28"/>
      <c r="ADJ16" s="28"/>
      <c r="ADK16" s="28"/>
      <c r="ADL16" s="28"/>
      <c r="ADM16" s="28"/>
      <c r="ADN16" s="28"/>
      <c r="ADO16" s="28"/>
      <c r="ADP16" s="28"/>
      <c r="ADQ16" s="28"/>
      <c r="ADR16" s="28"/>
      <c r="ADS16" s="28"/>
      <c r="ADT16" s="28"/>
      <c r="ADU16" s="28"/>
      <c r="ADV16" s="28"/>
      <c r="ADW16" s="28"/>
      <c r="ADX16" s="28"/>
      <c r="ADY16" s="28"/>
      <c r="ADZ16" s="28"/>
      <c r="AEA16" s="28"/>
      <c r="AEB16" s="28"/>
      <c r="AEC16" s="28"/>
      <c r="AED16" s="28"/>
      <c r="AEE16" s="28"/>
      <c r="AEF16" s="28"/>
      <c r="AEG16" s="28"/>
      <c r="AEH16" s="28"/>
      <c r="AEI16" s="28"/>
      <c r="AEJ16" s="28"/>
      <c r="AEK16" s="28"/>
      <c r="AEL16" s="28"/>
      <c r="AEM16" s="28"/>
      <c r="AEN16" s="28"/>
      <c r="AEO16" s="28"/>
      <c r="AEP16" s="28"/>
      <c r="AEQ16" s="28"/>
      <c r="AER16" s="28"/>
      <c r="AES16" s="28"/>
      <c r="AET16" s="28"/>
      <c r="AEU16" s="28"/>
      <c r="AEV16" s="28"/>
      <c r="AEW16" s="28"/>
      <c r="AEX16" s="28"/>
      <c r="AEY16" s="28"/>
      <c r="AEZ16" s="28"/>
      <c r="AFA16" s="28"/>
      <c r="AFB16" s="28"/>
      <c r="AFC16" s="28"/>
      <c r="AFD16" s="28"/>
      <c r="AFE16" s="28"/>
      <c r="AFF16" s="28"/>
      <c r="AFG16" s="28"/>
      <c r="AFH16" s="28"/>
      <c r="AFI16" s="28"/>
      <c r="AFJ16" s="28"/>
      <c r="AFK16" s="28"/>
      <c r="AFL16" s="28"/>
      <c r="AFM16" s="28"/>
      <c r="AFN16" s="28"/>
      <c r="AFO16" s="28"/>
    </row>
    <row r="17" spans="1:27" s="28" customFormat="1" ht="28.05" customHeight="1">
      <c r="A17" s="450"/>
      <c r="B17" s="35"/>
      <c r="C17" s="474"/>
      <c r="D17" s="35"/>
      <c r="E17" s="35"/>
      <c r="F17" s="35"/>
      <c r="G17" s="354"/>
      <c r="H17" s="354"/>
      <c r="I17" s="354"/>
      <c r="J17" s="35"/>
      <c r="K17" s="35"/>
      <c r="L17" s="470"/>
      <c r="M17" s="35"/>
      <c r="N17" s="35"/>
      <c r="O17" s="35"/>
      <c r="P17" s="122"/>
      <c r="Q17" s="35"/>
      <c r="R17" s="35"/>
      <c r="S17" s="35"/>
      <c r="T17" s="35"/>
      <c r="U17" s="35"/>
      <c r="V17" s="35"/>
      <c r="W17" s="35"/>
      <c r="X17" s="35"/>
      <c r="Y17" s="35"/>
      <c r="Z17" s="35"/>
      <c r="AA17" s="35"/>
    </row>
    <row r="18" spans="1:27" ht="28.05" customHeight="1">
      <c r="A18" s="490"/>
      <c r="B18" s="491"/>
      <c r="C18" s="491"/>
      <c r="D18" s="491"/>
      <c r="E18" s="491"/>
      <c r="F18" s="492" t="s">
        <v>368</v>
      </c>
      <c r="G18" s="492"/>
      <c r="H18" s="493"/>
      <c r="I18" s="493"/>
      <c r="J18" s="493"/>
      <c r="K18" s="494"/>
      <c r="L18" s="495">
        <f>SUM(L8,L9,L10,L11,L12,L13,L14,L15,L16)</f>
        <v>0</v>
      </c>
    </row>
    <row r="19" spans="1:27" ht="28.05" customHeight="1"/>
    <row r="20" spans="1:27" ht="28.05" customHeight="1"/>
    <row r="21" spans="1:27" ht="28.05" customHeight="1"/>
    <row r="22" spans="1:27" ht="28.05" customHeight="1"/>
  </sheetData>
  <sheetProtection algorithmName="SHA-512" hashValue="eb71VjDn+/QYGssvaPMuaG26UOZsrzhsZhYh4J4ZCzuljYa7dYXYrgSqTJ1Mv2FqukoUgeTiFfh2eRHYwr6SQw==" saltValue="zpuCNL3f6KEi567wTMCwkg==" spinCount="100000" sheet="1" objects="1" scenarios="1" selectLockedCells="1"/>
  <mergeCells count="1">
    <mergeCell ref="B3:L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9697" r:id="rId3" name="Check Box 1">
              <controlPr defaultSize="0" autoFill="0" autoLine="0" autoPict="0">
                <anchor moveWithCells="1">
                  <from>
                    <xdr:col>3</xdr:col>
                    <xdr:colOff>166688</xdr:colOff>
                    <xdr:row>7</xdr:row>
                    <xdr:rowOff>19050</xdr:rowOff>
                  </from>
                  <to>
                    <xdr:col>3</xdr:col>
                    <xdr:colOff>442913</xdr:colOff>
                    <xdr:row>8</xdr:row>
                    <xdr:rowOff>42863</xdr:rowOff>
                  </to>
                </anchor>
              </controlPr>
            </control>
          </mc:Choice>
        </mc:AlternateContent>
        <mc:AlternateContent xmlns:mc="http://schemas.openxmlformats.org/markup-compatibility/2006">
          <mc:Choice Requires="x14">
            <control shapeId="29717" r:id="rId4" name="Check Box 21">
              <controlPr defaultSize="0" autoFill="0" autoLine="0" autoPict="0">
                <anchor moveWithCells="1">
                  <from>
                    <xdr:col>3</xdr:col>
                    <xdr:colOff>166688</xdr:colOff>
                    <xdr:row>8</xdr:row>
                    <xdr:rowOff>14288</xdr:rowOff>
                  </from>
                  <to>
                    <xdr:col>3</xdr:col>
                    <xdr:colOff>442913</xdr:colOff>
                    <xdr:row>9</xdr:row>
                    <xdr:rowOff>38100</xdr:rowOff>
                  </to>
                </anchor>
              </controlPr>
            </control>
          </mc:Choice>
        </mc:AlternateContent>
        <mc:AlternateContent xmlns:mc="http://schemas.openxmlformats.org/markup-compatibility/2006">
          <mc:Choice Requires="x14">
            <control shapeId="29718" r:id="rId5" name="Check Box 22">
              <controlPr defaultSize="0" autoFill="0" autoLine="0" autoPict="0">
                <anchor moveWithCells="1">
                  <from>
                    <xdr:col>3</xdr:col>
                    <xdr:colOff>166688</xdr:colOff>
                    <xdr:row>9</xdr:row>
                    <xdr:rowOff>14288</xdr:rowOff>
                  </from>
                  <to>
                    <xdr:col>3</xdr:col>
                    <xdr:colOff>442913</xdr:colOff>
                    <xdr:row>10</xdr:row>
                    <xdr:rowOff>38100</xdr:rowOff>
                  </to>
                </anchor>
              </controlPr>
            </control>
          </mc:Choice>
        </mc:AlternateContent>
        <mc:AlternateContent xmlns:mc="http://schemas.openxmlformats.org/markup-compatibility/2006">
          <mc:Choice Requires="x14">
            <control shapeId="29719" r:id="rId6" name="Check Box 23">
              <controlPr defaultSize="0" autoFill="0" autoLine="0" autoPict="0">
                <anchor moveWithCells="1">
                  <from>
                    <xdr:col>3</xdr:col>
                    <xdr:colOff>166688</xdr:colOff>
                    <xdr:row>10</xdr:row>
                    <xdr:rowOff>14288</xdr:rowOff>
                  </from>
                  <to>
                    <xdr:col>3</xdr:col>
                    <xdr:colOff>442913</xdr:colOff>
                    <xdr:row>11</xdr:row>
                    <xdr:rowOff>38100</xdr:rowOff>
                  </to>
                </anchor>
              </controlPr>
            </control>
          </mc:Choice>
        </mc:AlternateContent>
        <mc:AlternateContent xmlns:mc="http://schemas.openxmlformats.org/markup-compatibility/2006">
          <mc:Choice Requires="x14">
            <control shapeId="29720" r:id="rId7" name="Check Box 24">
              <controlPr defaultSize="0" autoFill="0" autoLine="0" autoPict="0">
                <anchor moveWithCells="1">
                  <from>
                    <xdr:col>3</xdr:col>
                    <xdr:colOff>166688</xdr:colOff>
                    <xdr:row>11</xdr:row>
                    <xdr:rowOff>14288</xdr:rowOff>
                  </from>
                  <to>
                    <xdr:col>3</xdr:col>
                    <xdr:colOff>442913</xdr:colOff>
                    <xdr:row>12</xdr:row>
                    <xdr:rowOff>38100</xdr:rowOff>
                  </to>
                </anchor>
              </controlPr>
            </control>
          </mc:Choice>
        </mc:AlternateContent>
        <mc:AlternateContent xmlns:mc="http://schemas.openxmlformats.org/markup-compatibility/2006">
          <mc:Choice Requires="x14">
            <control shapeId="29721" r:id="rId8" name="Check Box 25">
              <controlPr defaultSize="0" autoFill="0" autoLine="0" autoPict="0">
                <anchor moveWithCells="1">
                  <from>
                    <xdr:col>3</xdr:col>
                    <xdr:colOff>166688</xdr:colOff>
                    <xdr:row>12</xdr:row>
                    <xdr:rowOff>14288</xdr:rowOff>
                  </from>
                  <to>
                    <xdr:col>3</xdr:col>
                    <xdr:colOff>442913</xdr:colOff>
                    <xdr:row>13</xdr:row>
                    <xdr:rowOff>38100</xdr:rowOff>
                  </to>
                </anchor>
              </controlPr>
            </control>
          </mc:Choice>
        </mc:AlternateContent>
        <mc:AlternateContent xmlns:mc="http://schemas.openxmlformats.org/markup-compatibility/2006">
          <mc:Choice Requires="x14">
            <control shapeId="29722" r:id="rId9" name="Check Box 26">
              <controlPr defaultSize="0" autoFill="0" autoLine="0" autoPict="0">
                <anchor moveWithCells="1">
                  <from>
                    <xdr:col>3</xdr:col>
                    <xdr:colOff>166688</xdr:colOff>
                    <xdr:row>13</xdr:row>
                    <xdr:rowOff>14288</xdr:rowOff>
                  </from>
                  <to>
                    <xdr:col>3</xdr:col>
                    <xdr:colOff>442913</xdr:colOff>
                    <xdr:row>14</xdr:row>
                    <xdr:rowOff>38100</xdr:rowOff>
                  </to>
                </anchor>
              </controlPr>
            </control>
          </mc:Choice>
        </mc:AlternateContent>
        <mc:AlternateContent xmlns:mc="http://schemas.openxmlformats.org/markup-compatibility/2006">
          <mc:Choice Requires="x14">
            <control shapeId="29723" r:id="rId10" name="Check Box 27">
              <controlPr defaultSize="0" autoFill="0" autoLine="0" autoPict="0">
                <anchor moveWithCells="1">
                  <from>
                    <xdr:col>3</xdr:col>
                    <xdr:colOff>166688</xdr:colOff>
                    <xdr:row>14</xdr:row>
                    <xdr:rowOff>14288</xdr:rowOff>
                  </from>
                  <to>
                    <xdr:col>3</xdr:col>
                    <xdr:colOff>442913</xdr:colOff>
                    <xdr:row>15</xdr:row>
                    <xdr:rowOff>38100</xdr:rowOff>
                  </to>
                </anchor>
              </controlPr>
            </control>
          </mc:Choice>
        </mc:AlternateContent>
        <mc:AlternateContent xmlns:mc="http://schemas.openxmlformats.org/markup-compatibility/2006">
          <mc:Choice Requires="x14">
            <control shapeId="29724" r:id="rId11" name="Check Box 28">
              <controlPr defaultSize="0" autoFill="0" autoLine="0" autoPict="0">
                <anchor moveWithCells="1">
                  <from>
                    <xdr:col>3</xdr:col>
                    <xdr:colOff>166688</xdr:colOff>
                    <xdr:row>15</xdr:row>
                    <xdr:rowOff>14288</xdr:rowOff>
                  </from>
                  <to>
                    <xdr:col>3</xdr:col>
                    <xdr:colOff>442913</xdr:colOff>
                    <xdr:row>16</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Y69"/>
  <sheetViews>
    <sheetView showGridLines="0" zoomScale="75" zoomScaleNormal="75" workbookViewId="0">
      <selection activeCell="D8" sqref="D8"/>
    </sheetView>
  </sheetViews>
  <sheetFormatPr defaultColWidth="11" defaultRowHeight="15.75"/>
  <cols>
    <col min="1" max="1" width="2.1875" style="5" customWidth="1"/>
    <col min="2" max="2" width="21.6875" customWidth="1"/>
    <col min="3" max="3" width="60.1875" customWidth="1"/>
    <col min="4" max="4" width="10.6875" customWidth="1"/>
    <col min="5" max="5" width="3.3125" hidden="1" customWidth="1"/>
    <col min="6" max="6" width="10.8125" customWidth="1"/>
    <col min="7" max="7" width="11.6875" hidden="1" customWidth="1"/>
    <col min="8" max="8" width="12.5" customWidth="1"/>
    <col min="9" max="9" width="15" customWidth="1"/>
    <col min="10" max="10" width="8.8125" customWidth="1"/>
    <col min="11" max="11" width="18.1875" style="131" customWidth="1"/>
    <col min="12" max="12" width="32.1875" customWidth="1"/>
    <col min="13" max="13" width="11.1875" style="46" hidden="1" customWidth="1"/>
    <col min="14" max="14" width="15.1875" style="54" hidden="1" customWidth="1"/>
    <col min="15" max="15" width="11.3125" style="46" hidden="1" customWidth="1"/>
    <col min="16" max="16" width="11.1875" style="58" hidden="1" customWidth="1"/>
    <col min="17" max="18" width="11.3125" style="46" hidden="1" customWidth="1"/>
    <col min="19" max="19" width="11" style="46" hidden="1" customWidth="1"/>
    <col min="20" max="20" width="11" style="61" hidden="1" customWidth="1"/>
    <col min="21" max="21" width="10.3125" style="46" hidden="1" customWidth="1"/>
    <col min="22" max="22" width="12.1875" style="46" hidden="1" customWidth="1"/>
    <col min="23" max="23" width="15.1875" style="46" hidden="1" customWidth="1"/>
    <col min="24" max="24" width="19.5" style="54" hidden="1" customWidth="1"/>
    <col min="25" max="25" width="16.3125" style="46" hidden="1" customWidth="1"/>
    <col min="26" max="26" width="17.1875" style="46" hidden="1" customWidth="1"/>
    <col min="27" max="27" width="21.6875" style="46" hidden="1" customWidth="1"/>
    <col min="28" max="51" width="11" style="28"/>
  </cols>
  <sheetData>
    <row r="1" spans="1:28" ht="8" customHeight="1"/>
    <row r="2" spans="1:28" ht="58.05" customHeight="1">
      <c r="A2" s="434"/>
      <c r="B2" s="435" t="s">
        <v>34</v>
      </c>
      <c r="C2" s="435" t="s">
        <v>65</v>
      </c>
      <c r="D2" s="436" t="s">
        <v>94</v>
      </c>
      <c r="E2" s="371"/>
      <c r="F2" s="371"/>
      <c r="G2" s="371"/>
      <c r="H2" s="371"/>
      <c r="I2" s="371"/>
      <c r="J2" s="371"/>
      <c r="K2" s="538"/>
      <c r="L2" s="372"/>
    </row>
    <row r="3" spans="1:28" ht="21" customHeight="1">
      <c r="A3" s="437"/>
      <c r="B3" s="689" t="s">
        <v>344</v>
      </c>
      <c r="C3" s="689"/>
      <c r="D3" s="689"/>
      <c r="E3" s="689"/>
      <c r="F3" s="689"/>
      <c r="G3" s="689"/>
      <c r="H3" s="689"/>
      <c r="I3" s="689"/>
      <c r="J3" s="689"/>
      <c r="K3" s="689"/>
      <c r="L3" s="690"/>
    </row>
    <row r="4" spans="1:28" ht="32" customHeight="1">
      <c r="A4" s="437"/>
      <c r="B4" s="689"/>
      <c r="C4" s="689"/>
      <c r="D4" s="689"/>
      <c r="E4" s="689"/>
      <c r="F4" s="689"/>
      <c r="G4" s="689"/>
      <c r="H4" s="689"/>
      <c r="I4" s="689"/>
      <c r="J4" s="689"/>
      <c r="K4" s="689"/>
      <c r="L4" s="690"/>
    </row>
    <row r="5" spans="1:28" ht="16.05" customHeight="1">
      <c r="A5" s="437"/>
      <c r="B5" s="438"/>
      <c r="C5" s="439"/>
      <c r="D5" s="439"/>
      <c r="E5" s="354"/>
      <c r="F5" s="354"/>
      <c r="G5" s="354"/>
      <c r="H5" s="354"/>
      <c r="I5" s="354"/>
      <c r="J5" s="354"/>
      <c r="K5" s="539"/>
      <c r="L5" s="379"/>
    </row>
    <row r="6" spans="1:28" ht="47" customHeight="1">
      <c r="A6" s="440"/>
      <c r="B6" s="441"/>
      <c r="C6" s="441"/>
      <c r="D6" s="442" t="s">
        <v>338</v>
      </c>
      <c r="E6" s="441"/>
      <c r="F6" s="442" t="s">
        <v>47</v>
      </c>
      <c r="G6" s="442" t="s">
        <v>47</v>
      </c>
      <c r="H6" s="443"/>
      <c r="I6" s="442" t="s">
        <v>333</v>
      </c>
      <c r="J6" s="443"/>
      <c r="K6" s="444" t="s">
        <v>367</v>
      </c>
      <c r="L6" s="445" t="s">
        <v>366</v>
      </c>
      <c r="M6" s="48" t="s">
        <v>38</v>
      </c>
      <c r="N6" s="48" t="s">
        <v>39</v>
      </c>
      <c r="O6" s="48" t="s">
        <v>40</v>
      </c>
      <c r="P6" s="57" t="s">
        <v>41</v>
      </c>
      <c r="Q6" s="48" t="s">
        <v>42</v>
      </c>
      <c r="R6" s="48" t="s">
        <v>39</v>
      </c>
      <c r="S6" s="48" t="s">
        <v>40</v>
      </c>
      <c r="T6" s="48" t="s">
        <v>41</v>
      </c>
      <c r="U6" s="49" t="s">
        <v>43</v>
      </c>
      <c r="V6" s="49" t="s">
        <v>39</v>
      </c>
      <c r="W6" s="49" t="s">
        <v>40</v>
      </c>
      <c r="X6" s="49" t="s">
        <v>41</v>
      </c>
      <c r="Y6" s="50" t="s">
        <v>291</v>
      </c>
      <c r="Z6" s="51" t="s">
        <v>45</v>
      </c>
      <c r="AA6" s="51" t="s">
        <v>46</v>
      </c>
      <c r="AB6" s="34"/>
    </row>
    <row r="7" spans="1:28" s="28" customFormat="1" ht="31.05" customHeight="1">
      <c r="A7" s="446"/>
      <c r="B7" s="447" t="s">
        <v>11</v>
      </c>
      <c r="C7" s="40"/>
      <c r="D7" s="40"/>
      <c r="E7" s="40"/>
      <c r="F7" s="40"/>
      <c r="G7" s="40"/>
      <c r="H7" s="40"/>
      <c r="I7" s="40"/>
      <c r="J7" s="40"/>
      <c r="K7" s="540"/>
      <c r="L7" s="449"/>
      <c r="M7" s="65"/>
      <c r="N7" s="107"/>
      <c r="O7" s="65"/>
      <c r="P7" s="108"/>
      <c r="Q7" s="65"/>
      <c r="R7" s="65"/>
      <c r="S7" s="65"/>
      <c r="T7" s="66"/>
      <c r="U7" s="65"/>
      <c r="V7" s="65"/>
      <c r="W7" s="65"/>
      <c r="X7" s="107"/>
      <c r="Y7" s="65"/>
      <c r="Z7" s="65"/>
      <c r="AA7" s="65"/>
    </row>
    <row r="8" spans="1:28" s="28" customFormat="1" ht="28.05" customHeight="1">
      <c r="A8" s="450"/>
      <c r="B8" s="35"/>
      <c r="C8" s="451" t="s">
        <v>36</v>
      </c>
      <c r="D8" s="350"/>
      <c r="E8" s="541" t="b">
        <v>0</v>
      </c>
      <c r="F8" s="453">
        <f>('MAIN SHEET'!$H$33)*(I8/100)</f>
        <v>0</v>
      </c>
      <c r="G8" s="453">
        <f>('MAIN SHEET'!$I$33)*(I8/100)</f>
        <v>0</v>
      </c>
      <c r="H8" s="35" t="s">
        <v>454</v>
      </c>
      <c r="I8" s="542">
        <v>100</v>
      </c>
      <c r="J8" s="543" t="s">
        <v>334</v>
      </c>
      <c r="K8" s="456">
        <f>$AA8</f>
        <v>0</v>
      </c>
      <c r="L8" s="422" t="str">
        <f>IF($E8,K8,"")</f>
        <v/>
      </c>
      <c r="M8" s="233">
        <v>304.52</v>
      </c>
      <c r="N8" s="107" t="s">
        <v>138</v>
      </c>
      <c r="O8" s="65">
        <f>G8*M8</f>
        <v>0</v>
      </c>
      <c r="P8" s="108" t="s">
        <v>139</v>
      </c>
      <c r="Q8" s="65"/>
      <c r="R8" s="65"/>
      <c r="S8" s="65"/>
      <c r="T8" s="66"/>
      <c r="U8" s="65"/>
      <c r="V8" s="65"/>
      <c r="W8" s="65"/>
      <c r="X8" s="107"/>
      <c r="Y8" s="65">
        <f>O8+S8+W8</f>
        <v>0</v>
      </c>
      <c r="Z8" s="65"/>
      <c r="AA8" s="109">
        <f>Y8-Z8</f>
        <v>0</v>
      </c>
    </row>
    <row r="9" spans="1:28" s="28" customFormat="1" ht="28.05" customHeight="1">
      <c r="A9" s="457"/>
      <c r="B9" s="44"/>
      <c r="C9" s="458" t="s">
        <v>37</v>
      </c>
      <c r="D9" s="349"/>
      <c r="E9" s="544" t="b">
        <v>0</v>
      </c>
      <c r="F9" s="461">
        <f>('MAIN SHEET'!$H$33)*(I9/100)</f>
        <v>0</v>
      </c>
      <c r="G9" s="461">
        <f>('MAIN SHEET'!$I$33)*(I9/100)</f>
        <v>0</v>
      </c>
      <c r="H9" s="44" t="s">
        <v>454</v>
      </c>
      <c r="I9" s="542">
        <v>100</v>
      </c>
      <c r="J9" s="502" t="s">
        <v>334</v>
      </c>
      <c r="K9" s="463">
        <f>$AA9</f>
        <v>0</v>
      </c>
      <c r="L9" s="464" t="str">
        <f>IF($E9,K9,"")</f>
        <v/>
      </c>
      <c r="M9" s="233">
        <v>250.4</v>
      </c>
      <c r="N9" s="107" t="s">
        <v>138</v>
      </c>
      <c r="O9" s="65">
        <f>G9*M9</f>
        <v>0</v>
      </c>
      <c r="P9" s="108" t="s">
        <v>139</v>
      </c>
      <c r="Q9" s="65"/>
      <c r="R9" s="65"/>
      <c r="S9" s="65"/>
      <c r="T9" s="66"/>
      <c r="U9" s="65"/>
      <c r="V9" s="65"/>
      <c r="W9" s="65"/>
      <c r="X9" s="107"/>
      <c r="Y9" s="65">
        <f t="shared" ref="Y9:Y54" si="0">O9+S9+W9</f>
        <v>0</v>
      </c>
      <c r="Z9" s="65"/>
      <c r="AA9" s="109">
        <f t="shared" ref="AA9:AA58" si="1">Y9-Z9</f>
        <v>0</v>
      </c>
    </row>
    <row r="10" spans="1:28" s="28" customFormat="1" ht="28.05" customHeight="1">
      <c r="A10" s="450"/>
      <c r="B10" s="35"/>
      <c r="C10" s="451"/>
      <c r="D10" s="35"/>
      <c r="E10" s="545"/>
      <c r="F10" s="545"/>
      <c r="G10" s="453"/>
      <c r="H10" s="35"/>
      <c r="I10" s="543"/>
      <c r="J10" s="543"/>
      <c r="K10" s="503"/>
      <c r="L10" s="546"/>
      <c r="M10" s="233"/>
      <c r="N10" s="107"/>
      <c r="O10" s="65"/>
      <c r="P10" s="108"/>
      <c r="Q10" s="65"/>
      <c r="R10" s="65"/>
      <c r="S10" s="65"/>
      <c r="T10" s="66"/>
      <c r="U10" s="65"/>
      <c r="V10" s="65"/>
      <c r="W10" s="65"/>
      <c r="X10" s="107"/>
      <c r="Y10" s="65"/>
      <c r="Z10" s="65"/>
      <c r="AA10" s="109"/>
    </row>
    <row r="11" spans="1:28" s="28" customFormat="1" ht="28.05" customHeight="1">
      <c r="A11" s="450"/>
      <c r="B11" s="35"/>
      <c r="C11" s="35"/>
      <c r="D11" s="35"/>
      <c r="E11" s="35"/>
      <c r="F11" s="547" t="s">
        <v>368</v>
      </c>
      <c r="G11" s="547"/>
      <c r="H11" s="548"/>
      <c r="I11" s="548"/>
      <c r="J11" s="548"/>
      <c r="K11" s="549"/>
      <c r="L11" s="550">
        <f>SUM(L8:L9)</f>
        <v>0</v>
      </c>
      <c r="M11" s="65"/>
      <c r="N11" s="107"/>
      <c r="O11" s="65"/>
      <c r="P11" s="108"/>
      <c r="Q11" s="65"/>
      <c r="R11" s="65"/>
      <c r="S11" s="65"/>
      <c r="T11" s="66"/>
      <c r="U11" s="65"/>
      <c r="V11" s="65"/>
      <c r="W11" s="65"/>
      <c r="X11" s="107"/>
      <c r="Y11" s="65">
        <f t="shared" si="0"/>
        <v>0</v>
      </c>
      <c r="Z11" s="65"/>
      <c r="AA11" s="109">
        <f t="shared" si="1"/>
        <v>0</v>
      </c>
    </row>
    <row r="12" spans="1:28" s="28" customFormat="1" ht="28.05" customHeight="1">
      <c r="A12" s="450"/>
      <c r="B12" s="35"/>
      <c r="C12" s="35"/>
      <c r="D12" s="35"/>
      <c r="E12" s="35"/>
      <c r="F12" s="35"/>
      <c r="G12" s="451"/>
      <c r="H12" s="35"/>
      <c r="I12" s="35"/>
      <c r="J12" s="35"/>
      <c r="K12" s="551"/>
      <c r="L12" s="552"/>
      <c r="M12" s="65"/>
      <c r="N12" s="107"/>
      <c r="O12" s="65"/>
      <c r="P12" s="108"/>
      <c r="Q12" s="65"/>
      <c r="R12" s="65"/>
      <c r="S12" s="65"/>
      <c r="T12" s="66"/>
      <c r="U12" s="65"/>
      <c r="V12" s="65"/>
      <c r="W12" s="65"/>
      <c r="X12" s="107"/>
      <c r="Y12" s="65"/>
      <c r="Z12" s="65"/>
      <c r="AA12" s="109"/>
    </row>
    <row r="13" spans="1:28" s="28" customFormat="1" ht="28.05" customHeight="1">
      <c r="A13" s="446"/>
      <c r="B13" s="447" t="s">
        <v>66</v>
      </c>
      <c r="C13" s="40"/>
      <c r="D13" s="40"/>
      <c r="E13" s="40"/>
      <c r="F13" s="40"/>
      <c r="G13" s="40"/>
      <c r="H13" s="40"/>
      <c r="I13" s="40"/>
      <c r="J13" s="40"/>
      <c r="K13" s="540"/>
      <c r="L13" s="449"/>
      <c r="M13" s="65"/>
      <c r="N13" s="107"/>
      <c r="O13" s="65"/>
      <c r="P13" s="108"/>
      <c r="Q13" s="65"/>
      <c r="R13" s="65"/>
      <c r="S13" s="65"/>
      <c r="T13" s="66"/>
      <c r="U13" s="65"/>
      <c r="V13" s="65"/>
      <c r="W13" s="65"/>
      <c r="X13" s="107"/>
      <c r="Y13" s="65">
        <f t="shared" si="0"/>
        <v>0</v>
      </c>
      <c r="Z13" s="65"/>
      <c r="AA13" s="109">
        <f t="shared" si="1"/>
        <v>0</v>
      </c>
    </row>
    <row r="14" spans="1:28" s="28" customFormat="1" ht="28.05" customHeight="1">
      <c r="A14" s="450"/>
      <c r="B14" s="35"/>
      <c r="C14" s="451" t="s">
        <v>140</v>
      </c>
      <c r="D14" s="350"/>
      <c r="E14" s="452" t="b">
        <v>0</v>
      </c>
      <c r="F14" s="453">
        <f>('MAIN SHEET'!$H$31)*I14/100</f>
        <v>0</v>
      </c>
      <c r="G14" s="453">
        <f>('MAIN SHEET'!$I$31)*I14/100</f>
        <v>0</v>
      </c>
      <c r="H14" s="35" t="s">
        <v>453</v>
      </c>
      <c r="I14" s="542">
        <v>100</v>
      </c>
      <c r="J14" s="543" t="s">
        <v>334</v>
      </c>
      <c r="K14" s="456">
        <f t="shared" ref="K14:K28" si="2">$AA14</f>
        <v>0</v>
      </c>
      <c r="L14" s="422" t="str">
        <f>IF($E14,K14,"")</f>
        <v/>
      </c>
      <c r="M14" s="65">
        <v>304.52</v>
      </c>
      <c r="N14" s="107" t="s">
        <v>138</v>
      </c>
      <c r="O14" s="65">
        <f>G14*0.2032*M14</f>
        <v>0</v>
      </c>
      <c r="P14" s="108" t="s">
        <v>139</v>
      </c>
      <c r="Q14" s="65"/>
      <c r="R14" s="65"/>
      <c r="S14" s="65"/>
      <c r="T14" s="66"/>
      <c r="U14" s="65"/>
      <c r="V14" s="65"/>
      <c r="W14" s="65"/>
      <c r="X14" s="107"/>
      <c r="Y14" s="65">
        <f t="shared" si="0"/>
        <v>0</v>
      </c>
      <c r="Z14" s="65"/>
      <c r="AA14" s="109">
        <f t="shared" si="1"/>
        <v>0</v>
      </c>
    </row>
    <row r="15" spans="1:28" s="28" customFormat="1" ht="28.05" customHeight="1">
      <c r="A15" s="450"/>
      <c r="B15" s="44"/>
      <c r="C15" s="458" t="s">
        <v>141</v>
      </c>
      <c r="D15" s="349"/>
      <c r="E15" s="553" t="b">
        <v>0</v>
      </c>
      <c r="F15" s="461">
        <f>('MAIN SHEET'!$H$31)*I15/100</f>
        <v>0</v>
      </c>
      <c r="G15" s="461">
        <f>('MAIN SHEET'!$I$31)*I15/100</f>
        <v>0</v>
      </c>
      <c r="H15" s="44" t="s">
        <v>453</v>
      </c>
      <c r="I15" s="542">
        <v>100</v>
      </c>
      <c r="J15" s="502" t="s">
        <v>334</v>
      </c>
      <c r="K15" s="463">
        <f t="shared" si="2"/>
        <v>0</v>
      </c>
      <c r="L15" s="464" t="str">
        <f t="shared" ref="L15:L27" si="3">IF($E15,K15,"")</f>
        <v/>
      </c>
      <c r="M15" s="65">
        <v>250.4</v>
      </c>
      <c r="N15" s="107" t="s">
        <v>138</v>
      </c>
      <c r="O15" s="65">
        <f>G15*0.2032*M15</f>
        <v>0</v>
      </c>
      <c r="P15" s="108" t="s">
        <v>139</v>
      </c>
      <c r="Q15" s="65"/>
      <c r="R15" s="65"/>
      <c r="S15" s="65"/>
      <c r="T15" s="66"/>
      <c r="U15" s="65"/>
      <c r="V15" s="65"/>
      <c r="W15" s="65"/>
      <c r="X15" s="107"/>
      <c r="Y15" s="65">
        <f t="shared" si="0"/>
        <v>0</v>
      </c>
      <c r="Z15" s="65"/>
      <c r="AA15" s="109">
        <f t="shared" si="1"/>
        <v>0</v>
      </c>
    </row>
    <row r="16" spans="1:28" s="28" customFormat="1" ht="28.05" customHeight="1">
      <c r="A16" s="450"/>
      <c r="B16" s="35"/>
      <c r="C16" s="474" t="s">
        <v>48</v>
      </c>
      <c r="D16" s="350"/>
      <c r="E16" s="452" t="b">
        <v>0</v>
      </c>
      <c r="F16" s="453">
        <f>('MAIN SHEET'!$H$31)*I16/100</f>
        <v>0</v>
      </c>
      <c r="G16" s="453">
        <f>('MAIN SHEET'!$I$31)*I16/100</f>
        <v>0</v>
      </c>
      <c r="H16" s="35" t="s">
        <v>453</v>
      </c>
      <c r="I16" s="542">
        <v>100</v>
      </c>
      <c r="J16" s="543" t="s">
        <v>334</v>
      </c>
      <c r="K16" s="456">
        <f t="shared" si="2"/>
        <v>0</v>
      </c>
      <c r="L16" s="422" t="str">
        <f t="shared" si="3"/>
        <v/>
      </c>
      <c r="M16" s="65">
        <v>260</v>
      </c>
      <c r="N16" s="107" t="s">
        <v>138</v>
      </c>
      <c r="O16" s="65">
        <f>(G16/0.07688)/130.5*M16</f>
        <v>0</v>
      </c>
      <c r="P16" s="108" t="s">
        <v>285</v>
      </c>
      <c r="Q16" s="65">
        <v>0.16300000000000001</v>
      </c>
      <c r="R16" s="65" t="s">
        <v>150</v>
      </c>
      <c r="S16" s="65">
        <f>G16*39.46*Q16</f>
        <v>0</v>
      </c>
      <c r="T16" s="66" t="s">
        <v>277</v>
      </c>
      <c r="U16" s="65"/>
      <c r="V16" s="65"/>
      <c r="W16" s="65"/>
      <c r="X16" s="107"/>
      <c r="Y16" s="65">
        <f>O16+S16</f>
        <v>0</v>
      </c>
      <c r="Z16" s="65"/>
      <c r="AA16" s="109">
        <f t="shared" si="1"/>
        <v>0</v>
      </c>
    </row>
    <row r="17" spans="1:51" s="28" customFormat="1" ht="28.05" customHeight="1">
      <c r="A17" s="450"/>
      <c r="B17" s="44"/>
      <c r="C17" s="472" t="s">
        <v>49</v>
      </c>
      <c r="D17" s="349"/>
      <c r="E17" s="553" t="b">
        <v>0</v>
      </c>
      <c r="F17" s="461">
        <f>('MAIN SHEET'!$H$31)*I17/100</f>
        <v>0</v>
      </c>
      <c r="G17" s="461">
        <f>('MAIN SHEET'!$I$31)*I17/100</f>
        <v>0</v>
      </c>
      <c r="H17" s="44" t="s">
        <v>453</v>
      </c>
      <c r="I17" s="542">
        <v>100</v>
      </c>
      <c r="J17" s="502" t="s">
        <v>334</v>
      </c>
      <c r="K17" s="463">
        <f t="shared" si="2"/>
        <v>0</v>
      </c>
      <c r="L17" s="464" t="str">
        <f t="shared" si="3"/>
        <v/>
      </c>
      <c r="M17" s="65">
        <v>260</v>
      </c>
      <c r="N17" s="107" t="s">
        <v>138</v>
      </c>
      <c r="O17" s="65">
        <f>(G17/0.07688)/110.24*M17</f>
        <v>0</v>
      </c>
      <c r="P17" s="108" t="s">
        <v>285</v>
      </c>
      <c r="Q17" s="65">
        <v>0.16300000000000001</v>
      </c>
      <c r="R17" s="65" t="s">
        <v>150</v>
      </c>
      <c r="S17" s="65">
        <f>G17*39.46*Q17</f>
        <v>0</v>
      </c>
      <c r="T17" s="66" t="s">
        <v>277</v>
      </c>
      <c r="U17" s="65"/>
      <c r="V17" s="65"/>
      <c r="W17" s="65"/>
      <c r="X17" s="107"/>
      <c r="Y17" s="65">
        <f t="shared" si="0"/>
        <v>0</v>
      </c>
      <c r="Z17" s="65"/>
      <c r="AA17" s="109">
        <f t="shared" si="1"/>
        <v>0</v>
      </c>
    </row>
    <row r="18" spans="1:51" s="28" customFormat="1" ht="28.05" customHeight="1">
      <c r="A18" s="450"/>
      <c r="B18" s="35"/>
      <c r="C18" s="474" t="s">
        <v>172</v>
      </c>
      <c r="D18" s="350"/>
      <c r="E18" s="452" t="b">
        <v>0</v>
      </c>
      <c r="F18" s="453">
        <f>('MAIN SHEET'!$H$31)*I18/100</f>
        <v>0</v>
      </c>
      <c r="G18" s="453">
        <f>('MAIN SHEET'!$I$31)*I18/100</f>
        <v>0</v>
      </c>
      <c r="H18" s="35" t="s">
        <v>453</v>
      </c>
      <c r="I18" s="542">
        <v>100</v>
      </c>
      <c r="J18" s="543" t="s">
        <v>334</v>
      </c>
      <c r="K18" s="456">
        <f t="shared" si="2"/>
        <v>0</v>
      </c>
      <c r="L18" s="422" t="str">
        <f t="shared" si="3"/>
        <v/>
      </c>
      <c r="M18" s="65">
        <v>2.63</v>
      </c>
      <c r="N18" s="107" t="s">
        <v>142</v>
      </c>
      <c r="O18" s="65">
        <f>(22/5.68)*G18*M18</f>
        <v>0</v>
      </c>
      <c r="P18" s="108" t="s">
        <v>146</v>
      </c>
      <c r="Q18" s="65">
        <v>304.52</v>
      </c>
      <c r="R18" s="65" t="s">
        <v>138</v>
      </c>
      <c r="S18" s="65">
        <f>(G18*0.15875)*Q18</f>
        <v>0</v>
      </c>
      <c r="T18" s="66" t="s">
        <v>139</v>
      </c>
      <c r="U18" s="65">
        <v>3.52</v>
      </c>
      <c r="V18" s="65" t="s">
        <v>150</v>
      </c>
      <c r="W18" s="65">
        <f>(G18/221.7)*545*U18</f>
        <v>0</v>
      </c>
      <c r="X18" s="107" t="s">
        <v>183</v>
      </c>
      <c r="Y18" s="65">
        <f>O18+S18+W18</f>
        <v>0</v>
      </c>
      <c r="Z18" s="65"/>
      <c r="AA18" s="109">
        <f t="shared" si="1"/>
        <v>0</v>
      </c>
    </row>
    <row r="19" spans="1:51" s="28" customFormat="1" ht="28.05" customHeight="1">
      <c r="A19" s="450"/>
      <c r="B19" s="44"/>
      <c r="C19" s="472" t="s">
        <v>175</v>
      </c>
      <c r="D19" s="349"/>
      <c r="E19" s="553" t="b">
        <v>0</v>
      </c>
      <c r="F19" s="461">
        <f>('MAIN SHEET'!$H$31)*I19/100</f>
        <v>0</v>
      </c>
      <c r="G19" s="461">
        <f>('MAIN SHEET'!$I$31)*I19/100</f>
        <v>0</v>
      </c>
      <c r="H19" s="44" t="s">
        <v>453</v>
      </c>
      <c r="I19" s="542">
        <v>100</v>
      </c>
      <c r="J19" s="502" t="s">
        <v>334</v>
      </c>
      <c r="K19" s="463">
        <f t="shared" si="2"/>
        <v>0</v>
      </c>
      <c r="L19" s="464" t="str">
        <f t="shared" si="3"/>
        <v/>
      </c>
      <c r="M19" s="65">
        <v>2.63</v>
      </c>
      <c r="N19" s="107" t="s">
        <v>142</v>
      </c>
      <c r="O19" s="65">
        <f>(22/5.68)*G19*M19</f>
        <v>0</v>
      </c>
      <c r="P19" s="108" t="s">
        <v>146</v>
      </c>
      <c r="Q19" s="65">
        <v>250.4</v>
      </c>
      <c r="R19" s="65" t="s">
        <v>138</v>
      </c>
      <c r="S19" s="65">
        <f>(G19*0.15875)*Q19</f>
        <v>0</v>
      </c>
      <c r="T19" s="66" t="s">
        <v>139</v>
      </c>
      <c r="U19" s="65">
        <v>3.52</v>
      </c>
      <c r="V19" s="65" t="s">
        <v>150</v>
      </c>
      <c r="W19" s="65">
        <f>(G19/221.7)*545*U19</f>
        <v>0</v>
      </c>
      <c r="X19" s="110" t="s">
        <v>183</v>
      </c>
      <c r="Y19" s="65">
        <f t="shared" si="0"/>
        <v>0</v>
      </c>
      <c r="Z19" s="65"/>
      <c r="AA19" s="109">
        <f t="shared" si="1"/>
        <v>0</v>
      </c>
    </row>
    <row r="20" spans="1:51" s="28" customFormat="1" ht="28.05" customHeight="1">
      <c r="A20" s="450"/>
      <c r="B20" s="35"/>
      <c r="C20" s="474" t="s">
        <v>174</v>
      </c>
      <c r="D20" s="350"/>
      <c r="E20" s="452" t="b">
        <v>0</v>
      </c>
      <c r="F20" s="453">
        <f>('MAIN SHEET'!$H$31)*I20/100</f>
        <v>0</v>
      </c>
      <c r="G20" s="453">
        <f>('MAIN SHEET'!$I$31)*I20/100</f>
        <v>0</v>
      </c>
      <c r="H20" s="35" t="s">
        <v>453</v>
      </c>
      <c r="I20" s="542">
        <v>100</v>
      </c>
      <c r="J20" s="543" t="s">
        <v>334</v>
      </c>
      <c r="K20" s="456">
        <f t="shared" si="2"/>
        <v>0</v>
      </c>
      <c r="L20" s="422" t="str">
        <f t="shared" si="3"/>
        <v/>
      </c>
      <c r="M20" s="65">
        <v>2.63</v>
      </c>
      <c r="N20" s="107" t="s">
        <v>142</v>
      </c>
      <c r="O20" s="65">
        <f>(22/5.68)*G20*M20</f>
        <v>0</v>
      </c>
      <c r="P20" s="108" t="s">
        <v>146</v>
      </c>
      <c r="Q20" s="65">
        <v>304.52</v>
      </c>
      <c r="R20" s="65" t="s">
        <v>138</v>
      </c>
      <c r="S20" s="65">
        <f>(G20*0.2032)*Q20</f>
        <v>0</v>
      </c>
      <c r="T20" s="66" t="s">
        <v>139</v>
      </c>
      <c r="U20" s="65">
        <v>3.52</v>
      </c>
      <c r="V20" s="65" t="s">
        <v>150</v>
      </c>
      <c r="W20" s="65">
        <f>(G20/221.7)*545*U20</f>
        <v>0</v>
      </c>
      <c r="X20" s="110" t="s">
        <v>183</v>
      </c>
      <c r="Y20" s="65">
        <f t="shared" si="0"/>
        <v>0</v>
      </c>
      <c r="Z20" s="65"/>
      <c r="AA20" s="109">
        <f t="shared" si="1"/>
        <v>0</v>
      </c>
    </row>
    <row r="21" spans="1:51" s="28" customFormat="1" ht="28.05" customHeight="1">
      <c r="A21" s="450"/>
      <c r="B21" s="44"/>
      <c r="C21" s="472" t="s">
        <v>173</v>
      </c>
      <c r="D21" s="349"/>
      <c r="E21" s="553" t="b">
        <v>0</v>
      </c>
      <c r="F21" s="461">
        <f>('MAIN SHEET'!$H$31)*I21/100</f>
        <v>0</v>
      </c>
      <c r="G21" s="461">
        <f>('MAIN SHEET'!$I$31)*I21/100</f>
        <v>0</v>
      </c>
      <c r="H21" s="44" t="s">
        <v>453</v>
      </c>
      <c r="I21" s="542">
        <v>100</v>
      </c>
      <c r="J21" s="502" t="s">
        <v>334</v>
      </c>
      <c r="K21" s="463">
        <f t="shared" si="2"/>
        <v>0</v>
      </c>
      <c r="L21" s="464" t="str">
        <f t="shared" si="3"/>
        <v/>
      </c>
      <c r="M21" s="65">
        <v>2.63</v>
      </c>
      <c r="N21" s="107" t="s">
        <v>142</v>
      </c>
      <c r="O21" s="65">
        <f>(22/5.68)*G21*M21</f>
        <v>0</v>
      </c>
      <c r="P21" s="108" t="s">
        <v>146</v>
      </c>
      <c r="Q21" s="65">
        <v>250.4</v>
      </c>
      <c r="R21" s="65" t="s">
        <v>138</v>
      </c>
      <c r="S21" s="65">
        <f>(G21*0.2032)*Q21</f>
        <v>0</v>
      </c>
      <c r="T21" s="66" t="s">
        <v>139</v>
      </c>
      <c r="U21" s="65">
        <v>3.52</v>
      </c>
      <c r="V21" s="65" t="s">
        <v>150</v>
      </c>
      <c r="W21" s="65">
        <f>(G21/221.7)*545*U21</f>
        <v>0</v>
      </c>
      <c r="X21" s="110" t="s">
        <v>183</v>
      </c>
      <c r="Y21" s="65">
        <f t="shared" si="0"/>
        <v>0</v>
      </c>
      <c r="Z21" s="65"/>
      <c r="AA21" s="109">
        <f t="shared" si="1"/>
        <v>0</v>
      </c>
    </row>
    <row r="22" spans="1:51" s="28" customFormat="1" ht="28.05" customHeight="1">
      <c r="A22" s="554"/>
      <c r="B22" s="35"/>
      <c r="C22" s="474" t="s">
        <v>177</v>
      </c>
      <c r="D22" s="350"/>
      <c r="E22" s="452" t="b">
        <v>0</v>
      </c>
      <c r="F22" s="453">
        <f>('MAIN SHEET'!$H$31)*I22/100</f>
        <v>0</v>
      </c>
      <c r="G22" s="453">
        <f>('MAIN SHEET'!$I$31)*I22/100</f>
        <v>0</v>
      </c>
      <c r="H22" s="35" t="s">
        <v>453</v>
      </c>
      <c r="I22" s="542">
        <v>100</v>
      </c>
      <c r="J22" s="543" t="s">
        <v>334</v>
      </c>
      <c r="K22" s="456">
        <f t="shared" si="2"/>
        <v>0</v>
      </c>
      <c r="L22" s="422" t="str">
        <f t="shared" si="3"/>
        <v/>
      </c>
      <c r="M22" s="65">
        <v>144</v>
      </c>
      <c r="N22" s="107" t="s">
        <v>138</v>
      </c>
      <c r="O22" s="65">
        <f>(G22/39.29)*M22</f>
        <v>0</v>
      </c>
      <c r="P22" s="108" t="s">
        <v>176</v>
      </c>
      <c r="Q22" s="65">
        <v>304.52</v>
      </c>
      <c r="R22" s="65" t="s">
        <v>138</v>
      </c>
      <c r="S22" s="65">
        <f>(G22*0.105)*Q22</f>
        <v>0</v>
      </c>
      <c r="T22" s="66" t="s">
        <v>139</v>
      </c>
      <c r="U22" s="65">
        <v>2.512</v>
      </c>
      <c r="V22" s="65" t="s">
        <v>142</v>
      </c>
      <c r="W22" s="65">
        <f>(12/5.68)*U22*(G22*0.78)</f>
        <v>0</v>
      </c>
      <c r="X22" s="110" t="s">
        <v>143</v>
      </c>
      <c r="Y22" s="65">
        <f t="shared" si="0"/>
        <v>0</v>
      </c>
      <c r="Z22" s="65"/>
      <c r="AA22" s="109">
        <f t="shared" si="1"/>
        <v>0</v>
      </c>
    </row>
    <row r="23" spans="1:51" s="28" customFormat="1" ht="28.05" customHeight="1">
      <c r="A23" s="554"/>
      <c r="B23" s="44"/>
      <c r="C23" s="472" t="s">
        <v>178</v>
      </c>
      <c r="D23" s="349"/>
      <c r="E23" s="553" t="b">
        <v>0</v>
      </c>
      <c r="F23" s="461">
        <f>('MAIN SHEET'!$H$31)*I23/100</f>
        <v>0</v>
      </c>
      <c r="G23" s="461">
        <f>('MAIN SHEET'!$I$31)*I23/100</f>
        <v>0</v>
      </c>
      <c r="H23" s="44" t="s">
        <v>453</v>
      </c>
      <c r="I23" s="542">
        <v>100</v>
      </c>
      <c r="J23" s="502" t="s">
        <v>334</v>
      </c>
      <c r="K23" s="463">
        <f t="shared" si="2"/>
        <v>0</v>
      </c>
      <c r="L23" s="464" t="str">
        <f t="shared" si="3"/>
        <v/>
      </c>
      <c r="M23" s="65">
        <v>144</v>
      </c>
      <c r="N23" s="107" t="s">
        <v>138</v>
      </c>
      <c r="O23" s="65">
        <f>(G23/39.29)*M23</f>
        <v>0</v>
      </c>
      <c r="P23" s="108" t="s">
        <v>176</v>
      </c>
      <c r="Q23" s="65">
        <v>250.4</v>
      </c>
      <c r="R23" s="65" t="s">
        <v>138</v>
      </c>
      <c r="S23" s="65">
        <f>(G23*0.105)*Q23</f>
        <v>0</v>
      </c>
      <c r="T23" s="66" t="s">
        <v>139</v>
      </c>
      <c r="U23" s="65">
        <v>2.512</v>
      </c>
      <c r="V23" s="65" t="s">
        <v>142</v>
      </c>
      <c r="W23" s="65">
        <f>(12/5.68)*U23*(G23*0.78)</f>
        <v>0</v>
      </c>
      <c r="X23" s="110" t="s">
        <v>143</v>
      </c>
      <c r="Y23" s="65">
        <f t="shared" si="0"/>
        <v>0</v>
      </c>
      <c r="Z23" s="65"/>
      <c r="AA23" s="109">
        <f t="shared" si="1"/>
        <v>0</v>
      </c>
    </row>
    <row r="24" spans="1:51" s="28" customFormat="1" ht="28.05" customHeight="1">
      <c r="A24" s="450"/>
      <c r="B24" s="35"/>
      <c r="C24" s="474" t="s">
        <v>179</v>
      </c>
      <c r="D24" s="350"/>
      <c r="E24" s="452" t="b">
        <v>0</v>
      </c>
      <c r="F24" s="453">
        <f>('MAIN SHEET'!$H$31)*I24/100</f>
        <v>0</v>
      </c>
      <c r="G24" s="453">
        <f>('MAIN SHEET'!$I$31)*I24/100</f>
        <v>0</v>
      </c>
      <c r="H24" s="35" t="s">
        <v>453</v>
      </c>
      <c r="I24" s="542">
        <v>100</v>
      </c>
      <c r="J24" s="543" t="s">
        <v>334</v>
      </c>
      <c r="K24" s="456">
        <f t="shared" si="2"/>
        <v>0</v>
      </c>
      <c r="L24" s="422" t="str">
        <f t="shared" si="3"/>
        <v/>
      </c>
      <c r="M24" s="65">
        <v>144</v>
      </c>
      <c r="N24" s="107" t="s">
        <v>138</v>
      </c>
      <c r="O24" s="65">
        <f>(G24/32.35)*M24</f>
        <v>0</v>
      </c>
      <c r="P24" s="108" t="s">
        <v>176</v>
      </c>
      <c r="Q24" s="65">
        <v>304.52</v>
      </c>
      <c r="R24" s="65" t="s">
        <v>138</v>
      </c>
      <c r="S24" s="65">
        <f>(G24*0.098)*Q24</f>
        <v>0</v>
      </c>
      <c r="T24" s="66" t="s">
        <v>139</v>
      </c>
      <c r="U24" s="65">
        <v>2.512</v>
      </c>
      <c r="V24" s="65" t="s">
        <v>142</v>
      </c>
      <c r="W24" s="65">
        <f>(20/5.68)*U24*(G24*0.78)</f>
        <v>0</v>
      </c>
      <c r="X24" s="110" t="s">
        <v>143</v>
      </c>
      <c r="Y24" s="65">
        <f t="shared" si="0"/>
        <v>0</v>
      </c>
      <c r="Z24" s="65"/>
      <c r="AA24" s="109">
        <f t="shared" si="1"/>
        <v>0</v>
      </c>
    </row>
    <row r="25" spans="1:51" s="28" customFormat="1" ht="28.05" customHeight="1">
      <c r="A25" s="450"/>
      <c r="B25" s="44"/>
      <c r="C25" s="472" t="s">
        <v>180</v>
      </c>
      <c r="D25" s="349"/>
      <c r="E25" s="553" t="b">
        <v>0</v>
      </c>
      <c r="F25" s="461">
        <f>('MAIN SHEET'!$H$31)*I25/100</f>
        <v>0</v>
      </c>
      <c r="G25" s="461">
        <f>('MAIN SHEET'!$I$31)*I25/100</f>
        <v>0</v>
      </c>
      <c r="H25" s="44" t="s">
        <v>453</v>
      </c>
      <c r="I25" s="542">
        <v>100</v>
      </c>
      <c r="J25" s="502" t="s">
        <v>334</v>
      </c>
      <c r="K25" s="463">
        <f t="shared" si="2"/>
        <v>0</v>
      </c>
      <c r="L25" s="464" t="str">
        <f t="shared" si="3"/>
        <v/>
      </c>
      <c r="M25" s="65">
        <v>144</v>
      </c>
      <c r="N25" s="107" t="s">
        <v>138</v>
      </c>
      <c r="O25" s="65">
        <f>(G25/32.35)*M25</f>
        <v>0</v>
      </c>
      <c r="P25" s="108" t="s">
        <v>176</v>
      </c>
      <c r="Q25" s="65">
        <v>250.4</v>
      </c>
      <c r="R25" s="65" t="s">
        <v>138</v>
      </c>
      <c r="S25" s="65">
        <f>(G25*0.098)*Q25</f>
        <v>0</v>
      </c>
      <c r="T25" s="66" t="s">
        <v>139</v>
      </c>
      <c r="U25" s="65">
        <v>2.512</v>
      </c>
      <c r="V25" s="65" t="s">
        <v>142</v>
      </c>
      <c r="W25" s="65">
        <f>(20/5.68)*U25*(G25*0.78)</f>
        <v>0</v>
      </c>
      <c r="X25" s="110" t="s">
        <v>143</v>
      </c>
      <c r="Y25" s="65">
        <f t="shared" si="0"/>
        <v>0</v>
      </c>
      <c r="Z25" s="65"/>
      <c r="AA25" s="109">
        <f t="shared" si="1"/>
        <v>0</v>
      </c>
    </row>
    <row r="26" spans="1:51" s="28" customFormat="1" ht="28.05" customHeight="1">
      <c r="A26" s="450"/>
      <c r="B26" s="35"/>
      <c r="C26" s="474" t="s">
        <v>171</v>
      </c>
      <c r="D26" s="350"/>
      <c r="E26" s="452" t="b">
        <v>0</v>
      </c>
      <c r="F26" s="453">
        <f>('MAIN SHEET'!$H$31)*I26/100</f>
        <v>0</v>
      </c>
      <c r="G26" s="453">
        <f>('MAIN SHEET'!$I$31)*I26/100</f>
        <v>0</v>
      </c>
      <c r="H26" s="35" t="s">
        <v>453</v>
      </c>
      <c r="I26" s="542">
        <v>100</v>
      </c>
      <c r="J26" s="543" t="s">
        <v>334</v>
      </c>
      <c r="K26" s="456">
        <f t="shared" si="2"/>
        <v>0</v>
      </c>
      <c r="L26" s="422" t="str">
        <f t="shared" si="3"/>
        <v/>
      </c>
      <c r="M26" s="65">
        <v>72.64</v>
      </c>
      <c r="N26" s="107" t="s">
        <v>138</v>
      </c>
      <c r="O26" s="65">
        <f>(G26*0.25*0.1905)*M26</f>
        <v>0</v>
      </c>
      <c r="P26" s="111" t="s">
        <v>147</v>
      </c>
      <c r="Q26" s="65">
        <v>129.69999999999999</v>
      </c>
      <c r="R26" s="65" t="s">
        <v>138</v>
      </c>
      <c r="S26" s="65">
        <f>(G26*0.0127)*Q26</f>
        <v>0</v>
      </c>
      <c r="T26" s="112" t="s">
        <v>181</v>
      </c>
      <c r="U26" s="65">
        <v>174</v>
      </c>
      <c r="V26" s="65" t="s">
        <v>182</v>
      </c>
      <c r="W26" s="65">
        <f>(G26*0.25*0.1905)+(G26*0.0127)/423.78*U26</f>
        <v>0</v>
      </c>
      <c r="X26" s="66" t="s">
        <v>331</v>
      </c>
      <c r="Y26" s="65">
        <f t="shared" si="0"/>
        <v>0</v>
      </c>
      <c r="Z26" s="65"/>
      <c r="AA26" s="109">
        <f t="shared" si="1"/>
        <v>0</v>
      </c>
    </row>
    <row r="27" spans="1:51" s="28" customFormat="1" ht="28.05" customHeight="1">
      <c r="A27" s="450"/>
      <c r="B27" s="44"/>
      <c r="C27" s="472" t="s">
        <v>274</v>
      </c>
      <c r="D27" s="349"/>
      <c r="E27" s="553" t="b">
        <v>0</v>
      </c>
      <c r="F27" s="461">
        <f>('MAIN SHEET'!$H$31)*I27/100</f>
        <v>0</v>
      </c>
      <c r="G27" s="461">
        <f>('MAIN SHEET'!$I$31)*I27/100</f>
        <v>0</v>
      </c>
      <c r="H27" s="44" t="s">
        <v>453</v>
      </c>
      <c r="I27" s="542">
        <v>100</v>
      </c>
      <c r="J27" s="502" t="s">
        <v>334</v>
      </c>
      <c r="K27" s="463">
        <f t="shared" si="2"/>
        <v>0</v>
      </c>
      <c r="L27" s="464" t="str">
        <f t="shared" si="3"/>
        <v/>
      </c>
      <c r="M27" s="65">
        <v>0.86099999999999999</v>
      </c>
      <c r="N27" s="107" t="s">
        <v>275</v>
      </c>
      <c r="O27" s="65">
        <f>(G27/0.076865)*M27</f>
        <v>0</v>
      </c>
      <c r="P27" s="111" t="s">
        <v>276</v>
      </c>
      <c r="Q27" s="65">
        <v>0.16300000000000001</v>
      </c>
      <c r="R27" s="65" t="s">
        <v>150</v>
      </c>
      <c r="S27" s="65">
        <f>G27*39.46*Q27</f>
        <v>0</v>
      </c>
      <c r="T27" s="112" t="s">
        <v>277</v>
      </c>
      <c r="U27" s="65"/>
      <c r="V27" s="65"/>
      <c r="W27" s="65"/>
      <c r="X27" s="107"/>
      <c r="Y27" s="65">
        <f>O27+S27</f>
        <v>0</v>
      </c>
      <c r="Z27" s="65"/>
      <c r="AA27" s="109">
        <f t="shared" si="1"/>
        <v>0</v>
      </c>
    </row>
    <row r="28" spans="1:51" s="28" customFormat="1" ht="28.05" customHeight="1">
      <c r="A28" s="450"/>
      <c r="B28" s="35"/>
      <c r="C28" s="516" t="s">
        <v>272</v>
      </c>
      <c r="D28" s="350"/>
      <c r="E28" s="452" t="b">
        <v>0</v>
      </c>
      <c r="F28" s="453">
        <f>('MAIN SHEET'!$H$31)*I28/100</f>
        <v>0</v>
      </c>
      <c r="G28" s="453">
        <f>('MAIN SHEET'!$I$31)*I28/100</f>
        <v>0</v>
      </c>
      <c r="H28" s="35" t="s">
        <v>453</v>
      </c>
      <c r="I28" s="542">
        <v>100</v>
      </c>
      <c r="J28" s="543" t="s">
        <v>334</v>
      </c>
      <c r="K28" s="456">
        <f t="shared" si="2"/>
        <v>0</v>
      </c>
      <c r="L28" s="422" t="str">
        <f>IF($E28,K28,"")</f>
        <v/>
      </c>
      <c r="M28" s="65">
        <v>-29.5</v>
      </c>
      <c r="N28" s="107" t="s">
        <v>212</v>
      </c>
      <c r="O28" s="65">
        <f>G28*M28</f>
        <v>0</v>
      </c>
      <c r="P28" s="113" t="s">
        <v>273</v>
      </c>
      <c r="Q28" s="65"/>
      <c r="R28" s="65"/>
      <c r="S28" s="65"/>
      <c r="T28" s="66"/>
      <c r="U28" s="65"/>
      <c r="V28" s="65"/>
      <c r="W28" s="65"/>
      <c r="X28" s="107"/>
      <c r="Y28" s="65">
        <f t="shared" si="0"/>
        <v>0</v>
      </c>
      <c r="Z28" s="65"/>
      <c r="AA28" s="109">
        <f t="shared" si="1"/>
        <v>0</v>
      </c>
    </row>
    <row r="29" spans="1:51" s="6" customFormat="1" ht="28.05" customHeight="1">
      <c r="A29" s="457"/>
      <c r="B29" s="44"/>
      <c r="C29" s="488"/>
      <c r="D29" s="44"/>
      <c r="E29" s="44"/>
      <c r="F29" s="44"/>
      <c r="G29" s="44"/>
      <c r="H29" s="44"/>
      <c r="I29" s="44"/>
      <c r="J29" s="44"/>
      <c r="K29" s="555"/>
      <c r="L29" s="556"/>
      <c r="M29" s="52"/>
      <c r="N29" s="55"/>
      <c r="O29" s="52"/>
      <c r="P29" s="346"/>
      <c r="Q29" s="52"/>
      <c r="R29" s="52"/>
      <c r="S29" s="52"/>
      <c r="T29" s="62"/>
      <c r="U29" s="52"/>
      <c r="V29" s="52"/>
      <c r="W29" s="52"/>
      <c r="X29" s="55"/>
      <c r="Y29" s="52"/>
      <c r="Z29" s="52"/>
      <c r="AA29" s="81"/>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row>
    <row r="30" spans="1:51" s="28" customFormat="1" ht="28.05" customHeight="1">
      <c r="A30" s="446"/>
      <c r="B30" s="447" t="s">
        <v>50</v>
      </c>
      <c r="C30" s="40"/>
      <c r="D30" s="479" t="s">
        <v>71</v>
      </c>
      <c r="E30" s="479" t="s">
        <v>71</v>
      </c>
      <c r="F30" s="352"/>
      <c r="G30" s="153">
        <f>F30</f>
        <v>0</v>
      </c>
      <c r="H30" s="40"/>
      <c r="I30" s="40"/>
      <c r="J30" s="40"/>
      <c r="K30" s="540"/>
      <c r="L30" s="557"/>
      <c r="M30" s="65"/>
      <c r="N30" s="107"/>
      <c r="O30" s="65"/>
      <c r="P30" s="108"/>
      <c r="Q30" s="65"/>
      <c r="R30" s="65"/>
      <c r="S30" s="65"/>
      <c r="T30" s="66"/>
      <c r="U30" s="65"/>
      <c r="V30" s="65"/>
      <c r="W30" s="65"/>
      <c r="X30" s="107"/>
      <c r="Y30" s="65">
        <f t="shared" si="0"/>
        <v>0</v>
      </c>
      <c r="Z30" s="65"/>
      <c r="AA30" s="82">
        <f t="shared" si="1"/>
        <v>0</v>
      </c>
    </row>
    <row r="31" spans="1:51" s="28" customFormat="1" ht="28.05" customHeight="1">
      <c r="A31" s="450"/>
      <c r="B31" s="35"/>
      <c r="C31" s="474" t="s">
        <v>51</v>
      </c>
      <c r="D31" s="350"/>
      <c r="E31" s="452" t="b">
        <v>0</v>
      </c>
      <c r="F31" s="453">
        <f>('MAIN SHEET'!$H$31)*I31/100</f>
        <v>0</v>
      </c>
      <c r="G31" s="453">
        <f>('MAIN SHEET'!$I$31)*I31/100</f>
        <v>0</v>
      </c>
      <c r="H31" s="35" t="s">
        <v>453</v>
      </c>
      <c r="I31" s="542">
        <v>100</v>
      </c>
      <c r="J31" s="543" t="s">
        <v>334</v>
      </c>
      <c r="K31" s="456">
        <f>$AA31</f>
        <v>0</v>
      </c>
      <c r="L31" s="422" t="str">
        <f>IF($E31,K31,"")</f>
        <v/>
      </c>
      <c r="M31" s="65">
        <v>2.512</v>
      </c>
      <c r="N31" s="107" t="s">
        <v>142</v>
      </c>
      <c r="O31" s="65">
        <f>(G30/5.68*M31)*G31</f>
        <v>0</v>
      </c>
      <c r="P31" s="108" t="s">
        <v>143</v>
      </c>
      <c r="Q31" s="65"/>
      <c r="R31" s="65"/>
      <c r="S31" s="65"/>
      <c r="T31" s="66"/>
      <c r="U31" s="65"/>
      <c r="V31" s="65"/>
      <c r="W31" s="65"/>
      <c r="X31" s="107"/>
      <c r="Y31" s="65">
        <f t="shared" si="0"/>
        <v>0</v>
      </c>
      <c r="Z31" s="65"/>
      <c r="AA31" s="194">
        <f t="shared" si="1"/>
        <v>0</v>
      </c>
    </row>
    <row r="32" spans="1:51" s="28" customFormat="1" ht="28.05" customHeight="1">
      <c r="A32" s="457"/>
      <c r="B32" s="44"/>
      <c r="C32" s="472" t="s">
        <v>52</v>
      </c>
      <c r="D32" s="349"/>
      <c r="E32" s="553" t="b">
        <v>0</v>
      </c>
      <c r="F32" s="461">
        <f>('MAIN SHEET'!$H$31)*I32/100</f>
        <v>0</v>
      </c>
      <c r="G32" s="461">
        <f>('MAIN SHEET'!$I$31)*I32/100</f>
        <v>0</v>
      </c>
      <c r="H32" s="44" t="s">
        <v>453</v>
      </c>
      <c r="I32" s="542">
        <v>100</v>
      </c>
      <c r="J32" s="502" t="s">
        <v>334</v>
      </c>
      <c r="K32" s="463">
        <f>$AA32</f>
        <v>0</v>
      </c>
      <c r="L32" s="464" t="str">
        <f>IF($E32,K32,"")</f>
        <v/>
      </c>
      <c r="M32" s="65">
        <v>21.9</v>
      </c>
      <c r="N32" s="107" t="s">
        <v>142</v>
      </c>
      <c r="O32" s="65">
        <f>(G30/5.68*M32)*G32</f>
        <v>0</v>
      </c>
      <c r="P32" s="108" t="s">
        <v>144</v>
      </c>
      <c r="Q32" s="65">
        <v>34.43</v>
      </c>
      <c r="R32" s="65" t="s">
        <v>142</v>
      </c>
      <c r="S32" s="65">
        <f>(G30/5.68*Q32)*G32</f>
        <v>0</v>
      </c>
      <c r="T32" s="66" t="s">
        <v>145</v>
      </c>
      <c r="U32" s="65"/>
      <c r="V32" s="65"/>
      <c r="W32" s="65"/>
      <c r="X32" s="107"/>
      <c r="Y32" s="65">
        <f>AVERAGE(O32,S32,W32)</f>
        <v>0</v>
      </c>
      <c r="Z32" s="65"/>
      <c r="AA32" s="194">
        <f t="shared" si="1"/>
        <v>0</v>
      </c>
    </row>
    <row r="33" spans="1:51" s="28" customFormat="1" ht="28.05" customHeight="1">
      <c r="A33" s="450"/>
      <c r="B33" s="35"/>
      <c r="C33" s="474" t="s">
        <v>53</v>
      </c>
      <c r="D33" s="350"/>
      <c r="E33" s="452" t="b">
        <v>0</v>
      </c>
      <c r="F33" s="453">
        <f>('MAIN SHEET'!$H$31)*I33/100</f>
        <v>0</v>
      </c>
      <c r="G33" s="453">
        <f>('MAIN SHEET'!$I$31)*I33/100</f>
        <v>0</v>
      </c>
      <c r="H33" s="35" t="s">
        <v>453</v>
      </c>
      <c r="I33" s="542">
        <v>100</v>
      </c>
      <c r="J33" s="543" t="s">
        <v>334</v>
      </c>
      <c r="K33" s="456">
        <f>$AA33</f>
        <v>0</v>
      </c>
      <c r="L33" s="422" t="str">
        <f>IF($E33,K33,"")</f>
        <v/>
      </c>
      <c r="M33" s="65">
        <v>2.63</v>
      </c>
      <c r="N33" s="107" t="s">
        <v>142</v>
      </c>
      <c r="O33" s="65">
        <f>(G30/5.68*M33)*G33</f>
        <v>0</v>
      </c>
      <c r="P33" s="121" t="s">
        <v>146</v>
      </c>
      <c r="Q33" s="65"/>
      <c r="R33" s="65"/>
      <c r="S33" s="65"/>
      <c r="T33" s="66"/>
      <c r="U33" s="65"/>
      <c r="V33" s="65"/>
      <c r="W33" s="65"/>
      <c r="X33" s="107"/>
      <c r="Y33" s="65">
        <f t="shared" si="0"/>
        <v>0</v>
      </c>
      <c r="Z33" s="65"/>
      <c r="AA33" s="194">
        <f t="shared" si="1"/>
        <v>0</v>
      </c>
    </row>
    <row r="34" spans="1:51" s="6" customFormat="1" ht="28.05" customHeight="1">
      <c r="A34" s="457"/>
      <c r="B34" s="44"/>
      <c r="C34" s="488"/>
      <c r="D34" s="44"/>
      <c r="E34" s="44"/>
      <c r="F34" s="44"/>
      <c r="G34" s="44"/>
      <c r="H34" s="44"/>
      <c r="I34" s="44"/>
      <c r="J34" s="44"/>
      <c r="K34" s="555"/>
      <c r="L34" s="558"/>
      <c r="M34" s="52"/>
      <c r="N34" s="55"/>
      <c r="O34" s="52"/>
      <c r="P34" s="59"/>
      <c r="Q34" s="52"/>
      <c r="R34" s="52"/>
      <c r="S34" s="52"/>
      <c r="T34" s="62"/>
      <c r="U34" s="52"/>
      <c r="V34" s="52"/>
      <c r="W34" s="52"/>
      <c r="X34" s="55"/>
      <c r="Y34" s="52">
        <f t="shared" si="0"/>
        <v>0</v>
      </c>
      <c r="Z34" s="52"/>
      <c r="AA34" s="100">
        <f t="shared" si="1"/>
        <v>0</v>
      </c>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row>
    <row r="35" spans="1:51" ht="28.05" customHeight="1">
      <c r="A35" s="446"/>
      <c r="B35" s="447" t="s">
        <v>54</v>
      </c>
      <c r="C35" s="40"/>
      <c r="D35" s="40"/>
      <c r="E35" s="40"/>
      <c r="F35" s="40"/>
      <c r="G35" s="40"/>
      <c r="H35" s="448"/>
      <c r="I35" s="448"/>
      <c r="J35" s="40"/>
      <c r="K35" s="540"/>
      <c r="L35" s="557"/>
      <c r="Y35" s="52">
        <f t="shared" si="0"/>
        <v>0</v>
      </c>
      <c r="Z35" s="52"/>
      <c r="AA35" s="100">
        <f t="shared" si="1"/>
        <v>0</v>
      </c>
    </row>
    <row r="36" spans="1:51" s="6" customFormat="1" ht="28.05" customHeight="1">
      <c r="A36" s="450"/>
      <c r="B36" s="35"/>
      <c r="C36" s="474" t="s">
        <v>55</v>
      </c>
      <c r="D36" s="350"/>
      <c r="E36" s="452" t="b">
        <v>0</v>
      </c>
      <c r="F36" s="453">
        <f>('MAIN SHEET'!$H$31)*I36/100</f>
        <v>0</v>
      </c>
      <c r="G36" s="453">
        <f>('MAIN SHEET'!$I$31)*I36/100</f>
        <v>0</v>
      </c>
      <c r="H36" s="35" t="s">
        <v>453</v>
      </c>
      <c r="I36" s="542">
        <v>100</v>
      </c>
      <c r="J36" s="543" t="s">
        <v>334</v>
      </c>
      <c r="K36" s="456">
        <f>$AA36</f>
        <v>0</v>
      </c>
      <c r="L36" s="422" t="str">
        <f>IF($E36,K36,"")</f>
        <v/>
      </c>
      <c r="M36" s="52">
        <v>72.64</v>
      </c>
      <c r="N36" s="55" t="s">
        <v>138</v>
      </c>
      <c r="O36" s="52">
        <f>(G36*0.25*0.0889)*M36</f>
        <v>0</v>
      </c>
      <c r="P36" s="60" t="s">
        <v>147</v>
      </c>
      <c r="Q36" s="204">
        <v>74.02</v>
      </c>
      <c r="R36" s="204" t="s">
        <v>138</v>
      </c>
      <c r="S36" s="204">
        <f>(G36*0.25*0.0889)*M36</f>
        <v>0</v>
      </c>
      <c r="T36" s="205" t="s">
        <v>374</v>
      </c>
      <c r="U36" s="204">
        <v>70.97</v>
      </c>
      <c r="V36" s="204" t="s">
        <v>138</v>
      </c>
      <c r="W36" s="204">
        <f>(G36*0.25*0.0889)*M36</f>
        <v>0</v>
      </c>
      <c r="X36" s="206" t="s">
        <v>375</v>
      </c>
      <c r="Y36" s="52">
        <f>AVERAGE(O36,S36,W36)</f>
        <v>0</v>
      </c>
      <c r="Z36" s="52"/>
      <c r="AA36" s="100">
        <f t="shared" si="1"/>
        <v>0</v>
      </c>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row>
    <row r="37" spans="1:51" ht="28.05" customHeight="1">
      <c r="A37" s="457"/>
      <c r="B37" s="44"/>
      <c r="C37" s="472" t="s">
        <v>56</v>
      </c>
      <c r="D37" s="349"/>
      <c r="E37" s="553" t="b">
        <v>0</v>
      </c>
      <c r="F37" s="461">
        <f>('MAIN SHEET'!$H$31)*I37/100</f>
        <v>0</v>
      </c>
      <c r="G37" s="461">
        <f>('MAIN SHEET'!$I$31)*I37/100</f>
        <v>0</v>
      </c>
      <c r="H37" s="44" t="s">
        <v>453</v>
      </c>
      <c r="I37" s="542">
        <v>100</v>
      </c>
      <c r="J37" s="502" t="s">
        <v>334</v>
      </c>
      <c r="K37" s="463">
        <f>$AA37</f>
        <v>0</v>
      </c>
      <c r="L37" s="464" t="str">
        <f>IF($E37,K37,"")</f>
        <v/>
      </c>
      <c r="M37" s="46">
        <v>72.64</v>
      </c>
      <c r="N37" s="54" t="s">
        <v>138</v>
      </c>
      <c r="O37" s="46">
        <f>(G37*0.25*0.1397)*M37</f>
        <v>0</v>
      </c>
      <c r="P37" s="60" t="s">
        <v>147</v>
      </c>
      <c r="Q37" s="204">
        <v>74.02</v>
      </c>
      <c r="R37" s="204" t="s">
        <v>138</v>
      </c>
      <c r="S37" s="204">
        <f>(G37*0.25*0.1397)*M37</f>
        <v>0</v>
      </c>
      <c r="T37" s="205" t="s">
        <v>374</v>
      </c>
      <c r="U37" s="204">
        <v>70.97</v>
      </c>
      <c r="V37" s="204" t="s">
        <v>138</v>
      </c>
      <c r="W37" s="204">
        <f>(G37*0.25*0.1397)*M37</f>
        <v>0</v>
      </c>
      <c r="X37" s="206" t="s">
        <v>375</v>
      </c>
      <c r="Y37" s="52">
        <f>AVERAGE(O37,S37,W37)</f>
        <v>0</v>
      </c>
      <c r="Z37" s="52"/>
      <c r="AA37" s="100">
        <f t="shared" si="1"/>
        <v>0</v>
      </c>
    </row>
    <row r="38" spans="1:51" ht="28.05" customHeight="1">
      <c r="A38" s="450"/>
      <c r="B38" s="35"/>
      <c r="C38" s="474" t="s">
        <v>148</v>
      </c>
      <c r="D38" s="350"/>
      <c r="E38" s="452" t="b">
        <v>0</v>
      </c>
      <c r="F38" s="453">
        <f>('MAIN SHEET'!$H$31)*I38/100</f>
        <v>0</v>
      </c>
      <c r="G38" s="453">
        <f>('MAIN SHEET'!$I$31)*I38/100</f>
        <v>0</v>
      </c>
      <c r="H38" s="35" t="s">
        <v>453</v>
      </c>
      <c r="I38" s="542">
        <v>100</v>
      </c>
      <c r="J38" s="543" t="s">
        <v>334</v>
      </c>
      <c r="K38" s="456">
        <f>$AA38</f>
        <v>0</v>
      </c>
      <c r="L38" s="422" t="str">
        <f>IF($E38,K38,"")</f>
        <v/>
      </c>
      <c r="M38" s="46">
        <v>2.76</v>
      </c>
      <c r="N38" s="54" t="s">
        <v>150</v>
      </c>
      <c r="O38" s="46">
        <f>(G38*0.25)*21*M38</f>
        <v>0</v>
      </c>
      <c r="P38" s="60" t="s">
        <v>151</v>
      </c>
      <c r="Q38" s="46">
        <v>2.2799999999999998</v>
      </c>
      <c r="R38" s="46" t="s">
        <v>150</v>
      </c>
      <c r="S38" s="46">
        <f>(G38*0.25)*21*Q38</f>
        <v>0</v>
      </c>
      <c r="T38" s="63" t="s">
        <v>152</v>
      </c>
      <c r="Y38" s="52">
        <f>AVERAGE(O38,S38,W38)</f>
        <v>0</v>
      </c>
      <c r="Z38" s="52"/>
      <c r="AA38" s="100">
        <f t="shared" si="1"/>
        <v>0</v>
      </c>
    </row>
    <row r="39" spans="1:51" ht="28.05" customHeight="1">
      <c r="A39" s="457"/>
      <c r="B39" s="44"/>
      <c r="C39" s="488" t="s">
        <v>149</v>
      </c>
      <c r="D39" s="349"/>
      <c r="E39" s="553" t="b">
        <v>0</v>
      </c>
      <c r="F39" s="461">
        <f>('MAIN SHEET'!$H$31)*I39/100</f>
        <v>0</v>
      </c>
      <c r="G39" s="461">
        <f>('MAIN SHEET'!$I$31)*I39/100</f>
        <v>0</v>
      </c>
      <c r="H39" s="44" t="s">
        <v>453</v>
      </c>
      <c r="I39" s="542">
        <v>100</v>
      </c>
      <c r="J39" s="502" t="s">
        <v>334</v>
      </c>
      <c r="K39" s="463">
        <f>$AA39</f>
        <v>0</v>
      </c>
      <c r="L39" s="464" t="str">
        <f>IF($E39,K39,"")</f>
        <v/>
      </c>
      <c r="M39" s="46">
        <v>2.76</v>
      </c>
      <c r="N39" s="54" t="s">
        <v>150</v>
      </c>
      <c r="O39" s="46">
        <f>(G39*0.25)*28.98*M39</f>
        <v>0</v>
      </c>
      <c r="P39" s="58" t="s">
        <v>151</v>
      </c>
      <c r="Q39" s="46">
        <v>2.2799999999999998</v>
      </c>
      <c r="R39" s="46" t="s">
        <v>150</v>
      </c>
      <c r="S39" s="46">
        <f>(G39*0.25)*28.98*Q39</f>
        <v>0</v>
      </c>
      <c r="T39" s="61" t="s">
        <v>152</v>
      </c>
      <c r="Y39" s="52">
        <f>AVERAGE(O39,S39,W39)</f>
        <v>0</v>
      </c>
      <c r="Z39" s="52"/>
      <c r="AA39" s="100">
        <f t="shared" si="1"/>
        <v>0</v>
      </c>
    </row>
    <row r="40" spans="1:51" ht="28.05" customHeight="1">
      <c r="A40" s="450"/>
      <c r="B40" s="35"/>
      <c r="C40" s="516"/>
      <c r="D40" s="35"/>
      <c r="E40" s="35"/>
      <c r="F40" s="35"/>
      <c r="G40" s="35"/>
      <c r="H40" s="35"/>
      <c r="I40" s="35"/>
      <c r="J40" s="35"/>
      <c r="K40" s="559"/>
      <c r="L40" s="470"/>
      <c r="Y40" s="52"/>
      <c r="Z40" s="52"/>
      <c r="AA40" s="100"/>
    </row>
    <row r="41" spans="1:51" s="6" customFormat="1" ht="28.05" customHeight="1">
      <c r="A41" s="446"/>
      <c r="B41" s="447" t="s">
        <v>58</v>
      </c>
      <c r="C41" s="40"/>
      <c r="D41" s="479" t="s">
        <v>71</v>
      </c>
      <c r="E41" s="479" t="s">
        <v>71</v>
      </c>
      <c r="F41" s="352"/>
      <c r="G41" s="153">
        <f>F41</f>
        <v>0</v>
      </c>
      <c r="H41" s="40"/>
      <c r="I41" s="448"/>
      <c r="J41" s="40"/>
      <c r="K41" s="540"/>
      <c r="L41" s="449"/>
      <c r="M41" s="52"/>
      <c r="N41" s="55"/>
      <c r="O41" s="52"/>
      <c r="P41" s="59"/>
      <c r="Q41" s="52"/>
      <c r="R41" s="52"/>
      <c r="S41" s="52"/>
      <c r="T41" s="62"/>
      <c r="U41" s="52"/>
      <c r="V41" s="52"/>
      <c r="W41" s="52"/>
      <c r="X41" s="55"/>
      <c r="Y41" s="52">
        <f t="shared" si="0"/>
        <v>0</v>
      </c>
      <c r="Z41" s="52"/>
      <c r="AA41" s="100">
        <f t="shared" si="1"/>
        <v>0</v>
      </c>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row>
    <row r="42" spans="1:51" ht="28.05" customHeight="1">
      <c r="A42" s="457"/>
      <c r="B42" s="44"/>
      <c r="C42" s="472" t="s">
        <v>477</v>
      </c>
      <c r="D42" s="349"/>
      <c r="E42" s="553" t="b">
        <v>0</v>
      </c>
      <c r="F42" s="461">
        <f>('MAIN SHEET'!$H$31)*I42/100</f>
        <v>0</v>
      </c>
      <c r="G42" s="461">
        <f>('MAIN SHEET'!$I$31)*I42/100</f>
        <v>0</v>
      </c>
      <c r="H42" s="44" t="s">
        <v>453</v>
      </c>
      <c r="I42" s="542">
        <v>100</v>
      </c>
      <c r="J42" s="502" t="s">
        <v>334</v>
      </c>
      <c r="K42" s="463">
        <f t="shared" ref="K42:K50" si="4">$AA42</f>
        <v>0</v>
      </c>
      <c r="L42" s="464" t="str">
        <f t="shared" ref="L42:L50" si="5">IF($E42,K42,"")</f>
        <v/>
      </c>
      <c r="M42" s="46">
        <v>1.2</v>
      </c>
      <c r="N42" s="54" t="s">
        <v>142</v>
      </c>
      <c r="O42" s="46">
        <f>(G41/5.68*M42)*G42</f>
        <v>0</v>
      </c>
      <c r="P42" s="60" t="s">
        <v>153</v>
      </c>
      <c r="Q42" s="46">
        <v>0.46400000000000002</v>
      </c>
      <c r="R42" s="46" t="s">
        <v>142</v>
      </c>
      <c r="S42" s="46">
        <f>(G41/5.68*Q42)*G42</f>
        <v>0</v>
      </c>
      <c r="T42" s="63" t="s">
        <v>154</v>
      </c>
      <c r="Y42" s="52">
        <f>AVERAGE(O42,S42,W42)</f>
        <v>0</v>
      </c>
      <c r="Z42" s="52"/>
      <c r="AA42" s="100">
        <f t="shared" si="1"/>
        <v>0</v>
      </c>
    </row>
    <row r="43" spans="1:51" s="6" customFormat="1" ht="28.05" customHeight="1">
      <c r="A43" s="450"/>
      <c r="B43" s="35"/>
      <c r="C43" s="474" t="s">
        <v>51</v>
      </c>
      <c r="D43" s="350"/>
      <c r="E43" s="452" t="b">
        <v>0</v>
      </c>
      <c r="F43" s="453">
        <f>('MAIN SHEET'!$H$31)*I43/100</f>
        <v>0</v>
      </c>
      <c r="G43" s="453">
        <f>('MAIN SHEET'!$I$31)*I43/100</f>
        <v>0</v>
      </c>
      <c r="H43" s="35" t="s">
        <v>453</v>
      </c>
      <c r="I43" s="542">
        <v>100</v>
      </c>
      <c r="J43" s="543" t="s">
        <v>334</v>
      </c>
      <c r="K43" s="456">
        <f t="shared" si="4"/>
        <v>0</v>
      </c>
      <c r="L43" s="422" t="str">
        <f t="shared" si="5"/>
        <v/>
      </c>
      <c r="M43" s="52">
        <v>1.335</v>
      </c>
      <c r="N43" s="55" t="s">
        <v>142</v>
      </c>
      <c r="O43" s="52">
        <f>(G41/5.68*M43)*G43</f>
        <v>0</v>
      </c>
      <c r="P43" s="60" t="s">
        <v>155</v>
      </c>
      <c r="Q43" s="52"/>
      <c r="R43" s="52"/>
      <c r="S43" s="52"/>
      <c r="T43" s="62"/>
      <c r="U43" s="52"/>
      <c r="V43" s="52"/>
      <c r="W43" s="52"/>
      <c r="X43" s="55"/>
      <c r="Y43" s="52">
        <f t="shared" si="0"/>
        <v>0</v>
      </c>
      <c r="Z43" s="52"/>
      <c r="AA43" s="100">
        <f t="shared" si="1"/>
        <v>0</v>
      </c>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row>
    <row r="44" spans="1:51" ht="28.05" customHeight="1">
      <c r="A44" s="457"/>
      <c r="B44" s="44"/>
      <c r="C44" s="472" t="s">
        <v>59</v>
      </c>
      <c r="D44" s="349"/>
      <c r="E44" s="553" t="b">
        <v>0</v>
      </c>
      <c r="F44" s="461">
        <f>('MAIN SHEET'!$H$31)*I44/100</f>
        <v>0</v>
      </c>
      <c r="G44" s="461">
        <f>('MAIN SHEET'!$I$31)*I44/100</f>
        <v>0</v>
      </c>
      <c r="H44" s="44" t="s">
        <v>453</v>
      </c>
      <c r="I44" s="542">
        <v>100</v>
      </c>
      <c r="J44" s="502" t="s">
        <v>334</v>
      </c>
      <c r="K44" s="463">
        <f t="shared" si="4"/>
        <v>0</v>
      </c>
      <c r="L44" s="464" t="str">
        <f t="shared" si="5"/>
        <v/>
      </c>
      <c r="M44" s="46">
        <v>0.48699999999999999</v>
      </c>
      <c r="N44" s="54" t="s">
        <v>142</v>
      </c>
      <c r="O44" s="46">
        <f>(G41/5.68*M44)*G44</f>
        <v>0</v>
      </c>
      <c r="P44" s="58" t="s">
        <v>156</v>
      </c>
      <c r="Y44" s="52">
        <f t="shared" si="0"/>
        <v>0</v>
      </c>
      <c r="Z44" s="52">
        <f>(G41*0.00687*G44*60)*0.5*3.67</f>
        <v>0</v>
      </c>
      <c r="AA44" s="100">
        <f>Y44-Z44</f>
        <v>0</v>
      </c>
    </row>
    <row r="45" spans="1:51" s="6" customFormat="1" ht="28.05" customHeight="1">
      <c r="A45" s="450"/>
      <c r="B45" s="35"/>
      <c r="C45" s="474" t="s">
        <v>60</v>
      </c>
      <c r="D45" s="350"/>
      <c r="E45" s="452" t="b">
        <v>0</v>
      </c>
      <c r="F45" s="453">
        <f>('MAIN SHEET'!$H$31)*I45/100</f>
        <v>0</v>
      </c>
      <c r="G45" s="453">
        <f>('MAIN SHEET'!$I$31)*I45/100</f>
        <v>0</v>
      </c>
      <c r="H45" s="35" t="s">
        <v>453</v>
      </c>
      <c r="I45" s="542">
        <v>100</v>
      </c>
      <c r="J45" s="543" t="s">
        <v>334</v>
      </c>
      <c r="K45" s="456">
        <f t="shared" si="4"/>
        <v>0</v>
      </c>
      <c r="L45" s="422" t="str">
        <f t="shared" si="5"/>
        <v/>
      </c>
      <c r="M45" s="52">
        <v>-0.83299999999999996</v>
      </c>
      <c r="N45" s="55" t="s">
        <v>150</v>
      </c>
      <c r="O45" s="52">
        <f>(G41/5.68*M45)*G45</f>
        <v>0</v>
      </c>
      <c r="P45" s="59" t="s">
        <v>161</v>
      </c>
      <c r="Q45" s="52"/>
      <c r="R45" s="52"/>
      <c r="S45" s="52"/>
      <c r="T45" s="62"/>
      <c r="U45" s="52"/>
      <c r="V45" s="52"/>
      <c r="W45" s="52"/>
      <c r="X45" s="55"/>
      <c r="Y45" s="52">
        <f t="shared" si="0"/>
        <v>0</v>
      </c>
      <c r="Z45" s="52"/>
      <c r="AA45" s="100">
        <f t="shared" si="1"/>
        <v>0</v>
      </c>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row>
    <row r="46" spans="1:51" s="6" customFormat="1" ht="28.05" customHeight="1">
      <c r="A46" s="457"/>
      <c r="B46" s="44"/>
      <c r="C46" s="488" t="s">
        <v>158</v>
      </c>
      <c r="D46" s="349"/>
      <c r="E46" s="553" t="b">
        <v>0</v>
      </c>
      <c r="F46" s="461">
        <f>('MAIN SHEET'!$H$31)*I46/100</f>
        <v>0</v>
      </c>
      <c r="G46" s="461">
        <f>('MAIN SHEET'!$I$31)*I46/100</f>
        <v>0</v>
      </c>
      <c r="H46" s="44" t="s">
        <v>453</v>
      </c>
      <c r="I46" s="542">
        <v>100</v>
      </c>
      <c r="J46" s="502" t="s">
        <v>334</v>
      </c>
      <c r="K46" s="463">
        <f t="shared" si="4"/>
        <v>0</v>
      </c>
      <c r="L46" s="464" t="str">
        <f t="shared" si="5"/>
        <v/>
      </c>
      <c r="M46" s="52">
        <v>4.032</v>
      </c>
      <c r="N46" s="55" t="s">
        <v>142</v>
      </c>
      <c r="O46" s="52">
        <f>(G41/5.68*M46)*G46</f>
        <v>0</v>
      </c>
      <c r="P46" s="60" t="s">
        <v>160</v>
      </c>
      <c r="Q46" s="89"/>
      <c r="R46" s="89"/>
      <c r="S46" s="52"/>
      <c r="T46" s="62"/>
      <c r="U46" s="52"/>
      <c r="V46" s="52"/>
      <c r="W46" s="52"/>
      <c r="X46" s="55"/>
      <c r="Y46" s="52">
        <f t="shared" si="0"/>
        <v>0</v>
      </c>
      <c r="Z46" s="52"/>
      <c r="AA46" s="100">
        <f t="shared" si="1"/>
        <v>0</v>
      </c>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row>
    <row r="47" spans="1:51" s="6" customFormat="1" ht="28.05" customHeight="1">
      <c r="A47" s="450"/>
      <c r="B47" s="35"/>
      <c r="C47" s="516" t="s">
        <v>157</v>
      </c>
      <c r="D47" s="350"/>
      <c r="E47" s="452" t="b">
        <v>0</v>
      </c>
      <c r="F47" s="453">
        <f>('MAIN SHEET'!$H$31)*I47/100</f>
        <v>0</v>
      </c>
      <c r="G47" s="453">
        <f>('MAIN SHEET'!$I$31)*I47/100</f>
        <v>0</v>
      </c>
      <c r="H47" s="35" t="s">
        <v>453</v>
      </c>
      <c r="I47" s="542">
        <v>100</v>
      </c>
      <c r="J47" s="543" t="s">
        <v>334</v>
      </c>
      <c r="K47" s="456">
        <f t="shared" si="4"/>
        <v>0</v>
      </c>
      <c r="L47" s="422" t="str">
        <f t="shared" si="5"/>
        <v/>
      </c>
      <c r="M47" s="52">
        <v>6.6</v>
      </c>
      <c r="N47" s="52" t="s">
        <v>142</v>
      </c>
      <c r="O47" s="52">
        <f>(G41/5.68)*M47*G47</f>
        <v>0</v>
      </c>
      <c r="P47" s="63" t="s">
        <v>159</v>
      </c>
      <c r="Q47" s="52"/>
      <c r="R47" s="52"/>
      <c r="S47" s="89"/>
      <c r="T47" s="62"/>
      <c r="U47" s="52"/>
      <c r="V47" s="52"/>
      <c r="W47" s="52"/>
      <c r="X47" s="55"/>
      <c r="Y47" s="52">
        <f>O47</f>
        <v>0</v>
      </c>
      <c r="Z47" s="52"/>
      <c r="AA47" s="100">
        <f t="shared" si="1"/>
        <v>0</v>
      </c>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row>
    <row r="48" spans="1:51" s="2" customFormat="1" ht="28.05" customHeight="1">
      <c r="A48" s="457"/>
      <c r="B48" s="44"/>
      <c r="C48" s="488" t="s">
        <v>288</v>
      </c>
      <c r="D48" s="349"/>
      <c r="E48" s="553" t="b">
        <v>0</v>
      </c>
      <c r="F48" s="461">
        <f>('MAIN SHEET'!$H$31)*I48/100</f>
        <v>0</v>
      </c>
      <c r="G48" s="461">
        <f>('MAIN SHEET'!$I$31)*I48/100</f>
        <v>0</v>
      </c>
      <c r="H48" s="44" t="s">
        <v>453</v>
      </c>
      <c r="I48" s="542">
        <v>100</v>
      </c>
      <c r="J48" s="502" t="s">
        <v>334</v>
      </c>
      <c r="K48" s="463">
        <f t="shared" si="4"/>
        <v>0</v>
      </c>
      <c r="L48" s="464" t="str">
        <f t="shared" si="5"/>
        <v/>
      </c>
      <c r="M48" s="86">
        <v>1.784</v>
      </c>
      <c r="N48" s="87" t="s">
        <v>280</v>
      </c>
      <c r="O48" s="90">
        <f>G48*M48*G41</f>
        <v>0</v>
      </c>
      <c r="P48" s="87" t="s">
        <v>279</v>
      </c>
      <c r="Q48" s="86">
        <v>1.7949999999999999</v>
      </c>
      <c r="R48" s="87" t="s">
        <v>281</v>
      </c>
      <c r="S48" s="90">
        <f>G48*Q48*G41</f>
        <v>0</v>
      </c>
      <c r="T48" s="88" t="s">
        <v>282</v>
      </c>
      <c r="U48" s="47">
        <v>2.2400000000000002</v>
      </c>
      <c r="V48" s="47" t="s">
        <v>284</v>
      </c>
      <c r="W48" s="47">
        <f>G48*U48*G41</f>
        <v>0</v>
      </c>
      <c r="X48" s="88" t="s">
        <v>283</v>
      </c>
      <c r="Y48" s="47">
        <f>(O48+S48+W48)/3</f>
        <v>0</v>
      </c>
      <c r="Z48" s="47">
        <f>(G48*0.011545*275*G41*0.4*0.45*3.67) + (G48*0.011545*275*G41*0.6*0.44*0.5)</f>
        <v>0</v>
      </c>
      <c r="AA48" s="101">
        <f t="shared" si="1"/>
        <v>0</v>
      </c>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row>
    <row r="49" spans="1:51" s="2" customFormat="1" ht="28.05" customHeight="1">
      <c r="A49" s="450"/>
      <c r="B49" s="35"/>
      <c r="C49" s="516" t="s">
        <v>186</v>
      </c>
      <c r="D49" s="350"/>
      <c r="E49" s="452" t="b">
        <v>0</v>
      </c>
      <c r="F49" s="453">
        <f>('MAIN SHEET'!$H$31)*I49/100</f>
        <v>0</v>
      </c>
      <c r="G49" s="453">
        <f>('MAIN SHEET'!$I$31)*I49/100</f>
        <v>0</v>
      </c>
      <c r="H49" s="35" t="s">
        <v>453</v>
      </c>
      <c r="I49" s="542">
        <v>100</v>
      </c>
      <c r="J49" s="543" t="s">
        <v>334</v>
      </c>
      <c r="K49" s="456">
        <f t="shared" si="4"/>
        <v>0</v>
      </c>
      <c r="L49" s="422" t="str">
        <f t="shared" si="5"/>
        <v/>
      </c>
      <c r="M49" s="52">
        <v>295.05</v>
      </c>
      <c r="N49" s="52" t="s">
        <v>138</v>
      </c>
      <c r="O49" s="52">
        <f>(G41*0.0095)*G49*M49</f>
        <v>0</v>
      </c>
      <c r="P49" s="63" t="s">
        <v>185</v>
      </c>
      <c r="Q49" s="91"/>
      <c r="R49" s="91"/>
      <c r="S49" s="52"/>
      <c r="T49" s="52"/>
      <c r="U49" s="52"/>
      <c r="V49" s="52"/>
      <c r="W49" s="52"/>
      <c r="X49" s="52"/>
      <c r="Y49" s="52">
        <f>O49+S49+W49</f>
        <v>0</v>
      </c>
      <c r="Z49" s="52">
        <f>(G41*0.0095*G49*254)*0.92*0.5*3.67</f>
        <v>0</v>
      </c>
      <c r="AA49" s="100">
        <f t="shared" si="1"/>
        <v>0</v>
      </c>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row>
    <row r="50" spans="1:51" s="2" customFormat="1" ht="28.05" customHeight="1">
      <c r="A50" s="457"/>
      <c r="B50" s="44"/>
      <c r="C50" s="488" t="s">
        <v>187</v>
      </c>
      <c r="D50" s="349"/>
      <c r="E50" s="553" t="b">
        <v>0</v>
      </c>
      <c r="F50" s="461">
        <f>('MAIN SHEET'!$H$31)*I50/100</f>
        <v>0</v>
      </c>
      <c r="G50" s="461">
        <f>('MAIN SHEET'!$I$31)*I50/100</f>
        <v>0</v>
      </c>
      <c r="H50" s="44" t="s">
        <v>453</v>
      </c>
      <c r="I50" s="542">
        <v>100</v>
      </c>
      <c r="J50" s="502" t="s">
        <v>334</v>
      </c>
      <c r="K50" s="463">
        <f t="shared" si="4"/>
        <v>0</v>
      </c>
      <c r="L50" s="464" t="str">
        <f t="shared" si="5"/>
        <v/>
      </c>
      <c r="M50" s="65">
        <v>-164</v>
      </c>
      <c r="N50" s="65" t="s">
        <v>138</v>
      </c>
      <c r="O50" s="65">
        <f>(G41*0.00687*G50)*M50</f>
        <v>0</v>
      </c>
      <c r="P50" s="66" t="s">
        <v>188</v>
      </c>
      <c r="Q50" s="65">
        <v>-173.1</v>
      </c>
      <c r="R50" s="65" t="s">
        <v>138</v>
      </c>
      <c r="S50" s="65">
        <f>(G41*0.00687*G50)*Q50</f>
        <v>0</v>
      </c>
      <c r="T50" s="68" t="s">
        <v>189</v>
      </c>
      <c r="U50" s="65">
        <v>-255.9</v>
      </c>
      <c r="V50" s="65" t="s">
        <v>138</v>
      </c>
      <c r="W50" s="65">
        <f>(G41*0.00687*G50)*U50</f>
        <v>0</v>
      </c>
      <c r="X50" s="65" t="s">
        <v>190</v>
      </c>
      <c r="Y50" s="52">
        <f>AVERAGE(O50,S50,W50)</f>
        <v>0</v>
      </c>
      <c r="Z50" s="65"/>
      <c r="AA50" s="100">
        <f t="shared" si="1"/>
        <v>0</v>
      </c>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row>
    <row r="51" spans="1:51" s="2" customFormat="1" ht="28.05" customHeight="1">
      <c r="A51" s="450"/>
      <c r="B51" s="35"/>
      <c r="C51" s="516"/>
      <c r="D51" s="35"/>
      <c r="E51" s="35"/>
      <c r="F51" s="35"/>
      <c r="G51" s="35"/>
      <c r="H51" s="35"/>
      <c r="I51" s="35"/>
      <c r="J51" s="35"/>
      <c r="K51" s="559"/>
      <c r="L51" s="470"/>
      <c r="M51" s="65"/>
      <c r="N51" s="65"/>
      <c r="O51" s="65"/>
      <c r="P51" s="66"/>
      <c r="Q51" s="65"/>
      <c r="R51" s="65"/>
      <c r="S51" s="65"/>
      <c r="T51" s="68"/>
      <c r="U51" s="65"/>
      <c r="V51" s="65"/>
      <c r="W51" s="65"/>
      <c r="X51" s="65"/>
      <c r="Y51" s="52"/>
      <c r="Z51" s="65"/>
      <c r="AA51" s="100"/>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row>
    <row r="52" spans="1:51" ht="28.05" customHeight="1">
      <c r="A52" s="446"/>
      <c r="B52" s="447" t="s">
        <v>61</v>
      </c>
      <c r="C52" s="40"/>
      <c r="D52" s="40"/>
      <c r="E52" s="40"/>
      <c r="F52" s="40"/>
      <c r="G52" s="40"/>
      <c r="H52" s="448"/>
      <c r="I52" s="448"/>
      <c r="J52" s="40"/>
      <c r="K52" s="540"/>
      <c r="L52" s="449"/>
      <c r="Y52" s="52">
        <f t="shared" si="0"/>
        <v>0</v>
      </c>
      <c r="Z52" s="52"/>
      <c r="AA52" s="100">
        <f t="shared" si="1"/>
        <v>0</v>
      </c>
    </row>
    <row r="53" spans="1:51" s="6" customFormat="1" ht="28.05" customHeight="1">
      <c r="A53" s="457"/>
      <c r="B53" s="44"/>
      <c r="C53" s="472" t="s">
        <v>62</v>
      </c>
      <c r="D53" s="349"/>
      <c r="E53" s="553" t="b">
        <v>0</v>
      </c>
      <c r="F53" s="461">
        <f>('MAIN SHEET'!$H$31)*I53/100</f>
        <v>0</v>
      </c>
      <c r="G53" s="461">
        <f>('MAIN SHEET'!$I$31)*I53/100</f>
        <v>0</v>
      </c>
      <c r="H53" s="44" t="s">
        <v>453</v>
      </c>
      <c r="I53" s="560">
        <v>100</v>
      </c>
      <c r="J53" s="502" t="s">
        <v>334</v>
      </c>
      <c r="K53" s="463">
        <f t="shared" ref="K53:K58" si="6">$AA53</f>
        <v>0</v>
      </c>
      <c r="L53" s="464" t="str">
        <f t="shared" ref="L53:L61" si="7">IF($E53,K53,"")</f>
        <v/>
      </c>
      <c r="M53" s="52">
        <v>2.69</v>
      </c>
      <c r="N53" s="55" t="s">
        <v>163</v>
      </c>
      <c r="O53" s="52">
        <f>G53*M53</f>
        <v>0</v>
      </c>
      <c r="P53" s="60" t="s">
        <v>162</v>
      </c>
      <c r="Q53" s="52"/>
      <c r="R53" s="52"/>
      <c r="S53" s="52"/>
      <c r="T53" s="62"/>
      <c r="U53" s="52"/>
      <c r="V53" s="52"/>
      <c r="W53" s="52"/>
      <c r="X53" s="55"/>
      <c r="Y53" s="52">
        <f t="shared" si="0"/>
        <v>0</v>
      </c>
      <c r="Z53" s="52"/>
      <c r="AA53" s="100">
        <f t="shared" si="1"/>
        <v>0</v>
      </c>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row>
    <row r="54" spans="1:51" ht="28.05" customHeight="1">
      <c r="A54" s="450"/>
      <c r="B54" s="35"/>
      <c r="C54" s="474" t="s">
        <v>63</v>
      </c>
      <c r="D54" s="350"/>
      <c r="E54" s="452" t="b">
        <v>0</v>
      </c>
      <c r="F54" s="453">
        <f>('MAIN SHEET'!$H$31)*I54/100</f>
        <v>0</v>
      </c>
      <c r="G54" s="453">
        <f>('MAIN SHEET'!$I$31)*I54/100</f>
        <v>0</v>
      </c>
      <c r="H54" s="35" t="s">
        <v>453</v>
      </c>
      <c r="I54" s="560">
        <v>100</v>
      </c>
      <c r="J54" s="543" t="s">
        <v>334</v>
      </c>
      <c r="K54" s="456">
        <f t="shared" si="6"/>
        <v>0</v>
      </c>
      <c r="L54" s="422" t="str">
        <f t="shared" si="7"/>
        <v/>
      </c>
      <c r="M54" s="46">
        <v>3.42</v>
      </c>
      <c r="N54" s="56" t="s">
        <v>164</v>
      </c>
      <c r="O54" s="46">
        <f>G54*M54</f>
        <v>0</v>
      </c>
      <c r="P54" s="58" t="s">
        <v>165</v>
      </c>
      <c r="Y54" s="52">
        <f t="shared" si="0"/>
        <v>0</v>
      </c>
      <c r="Z54" s="52"/>
      <c r="AA54" s="100">
        <f t="shared" si="1"/>
        <v>0</v>
      </c>
    </row>
    <row r="55" spans="1:51" s="6" customFormat="1" ht="28.05" customHeight="1">
      <c r="A55" s="457"/>
      <c r="B55" s="44"/>
      <c r="C55" s="472" t="s">
        <v>64</v>
      </c>
      <c r="D55" s="349"/>
      <c r="E55" s="553" t="b">
        <v>0</v>
      </c>
      <c r="F55" s="461">
        <f>('MAIN SHEET'!$H$31)*I55/100</f>
        <v>0</v>
      </c>
      <c r="G55" s="461">
        <f>('MAIN SHEET'!$I$31)*I55/100</f>
        <v>0</v>
      </c>
      <c r="H55" s="44" t="s">
        <v>453</v>
      </c>
      <c r="I55" s="560">
        <v>100</v>
      </c>
      <c r="J55" s="502" t="s">
        <v>334</v>
      </c>
      <c r="K55" s="463">
        <f t="shared" si="6"/>
        <v>0</v>
      </c>
      <c r="L55" s="464" t="str">
        <f t="shared" si="7"/>
        <v/>
      </c>
      <c r="M55" s="52">
        <v>7.39</v>
      </c>
      <c r="N55" s="55" t="s">
        <v>166</v>
      </c>
      <c r="O55" s="52">
        <f>G55*M55</f>
        <v>0</v>
      </c>
      <c r="P55" s="92" t="s">
        <v>167</v>
      </c>
      <c r="Q55" s="52"/>
      <c r="R55" s="52"/>
      <c r="S55" s="52"/>
      <c r="T55" s="62"/>
      <c r="U55" s="52"/>
      <c r="V55" s="52"/>
      <c r="W55" s="52"/>
      <c r="X55" s="55"/>
      <c r="Y55" s="52">
        <f>O55+S55+W55</f>
        <v>0</v>
      </c>
      <c r="Z55" s="52"/>
      <c r="AA55" s="99">
        <f t="shared" si="1"/>
        <v>0</v>
      </c>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row>
    <row r="56" spans="1:51" s="6" customFormat="1" ht="28.05" customHeight="1">
      <c r="A56" s="450"/>
      <c r="B56" s="35"/>
      <c r="C56" s="526" t="s">
        <v>287</v>
      </c>
      <c r="D56" s="350"/>
      <c r="E56" s="452" t="b">
        <v>0</v>
      </c>
      <c r="F56" s="453">
        <f>('MAIN SHEET'!$H$31)*I56/100</f>
        <v>0</v>
      </c>
      <c r="G56" s="453">
        <f>('MAIN SHEET'!$I$31)*I56/100</f>
        <v>0</v>
      </c>
      <c r="H56" s="35" t="s">
        <v>453</v>
      </c>
      <c r="I56" s="560">
        <v>100</v>
      </c>
      <c r="J56" s="543" t="s">
        <v>334</v>
      </c>
      <c r="K56" s="456">
        <f t="shared" si="6"/>
        <v>0</v>
      </c>
      <c r="L56" s="422" t="str">
        <f t="shared" si="7"/>
        <v/>
      </c>
      <c r="M56" s="46">
        <v>72.64</v>
      </c>
      <c r="N56" s="46" t="s">
        <v>138</v>
      </c>
      <c r="O56" s="46">
        <f>G56*0.0127*M56</f>
        <v>0</v>
      </c>
      <c r="P56" s="63" t="s">
        <v>147</v>
      </c>
      <c r="Q56" s="204">
        <v>74.02</v>
      </c>
      <c r="R56" s="204" t="s">
        <v>138</v>
      </c>
      <c r="S56" s="204">
        <f>G56*0.0127*Q56</f>
        <v>0</v>
      </c>
      <c r="T56" s="205" t="s">
        <v>374</v>
      </c>
      <c r="U56" s="204">
        <v>70.97</v>
      </c>
      <c r="V56" s="204" t="s">
        <v>138</v>
      </c>
      <c r="W56" s="204">
        <f>G56*0.0127*U56</f>
        <v>0</v>
      </c>
      <c r="X56" s="206" t="s">
        <v>375</v>
      </c>
      <c r="Y56" s="52">
        <f t="shared" ref="Y56:Y61" si="8">AVERAGE(O56,S56,W56)</f>
        <v>0</v>
      </c>
      <c r="Z56" s="52"/>
      <c r="AA56" s="52">
        <f t="shared" si="1"/>
        <v>0</v>
      </c>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row>
    <row r="57" spans="1:51" s="6" customFormat="1" ht="28.05" customHeight="1">
      <c r="A57" s="457"/>
      <c r="B57" s="44"/>
      <c r="C57" s="500" t="s">
        <v>350</v>
      </c>
      <c r="D57" s="349"/>
      <c r="E57" s="553" t="b">
        <v>0</v>
      </c>
      <c r="F57" s="461">
        <f>('MAIN SHEET'!$H$31)*I57/100</f>
        <v>0</v>
      </c>
      <c r="G57" s="461">
        <f>('MAIN SHEET'!$I$31)*I57/100</f>
        <v>0</v>
      </c>
      <c r="H57" s="44" t="s">
        <v>453</v>
      </c>
      <c r="I57" s="560">
        <v>100</v>
      </c>
      <c r="J57" s="502" t="s">
        <v>334</v>
      </c>
      <c r="K57" s="463">
        <f t="shared" si="6"/>
        <v>0</v>
      </c>
      <c r="L57" s="464" t="str">
        <f t="shared" si="7"/>
        <v/>
      </c>
      <c r="M57" s="52">
        <v>72.64</v>
      </c>
      <c r="N57" s="52" t="s">
        <v>138</v>
      </c>
      <c r="O57" s="52">
        <f>G57*0.0127*M57</f>
        <v>0</v>
      </c>
      <c r="P57" s="136" t="s">
        <v>147</v>
      </c>
      <c r="Q57" s="204">
        <v>74.02</v>
      </c>
      <c r="R57" s="204" t="s">
        <v>138</v>
      </c>
      <c r="S57" s="204">
        <f>G57*0.0127*Q57</f>
        <v>0</v>
      </c>
      <c r="T57" s="205" t="s">
        <v>374</v>
      </c>
      <c r="U57" s="204">
        <v>70.97</v>
      </c>
      <c r="V57" s="204" t="s">
        <v>138</v>
      </c>
      <c r="W57" s="204">
        <f>G57*0.0127*U57</f>
        <v>0</v>
      </c>
      <c r="X57" s="206" t="s">
        <v>375</v>
      </c>
      <c r="Y57" s="52">
        <f t="shared" si="8"/>
        <v>0</v>
      </c>
      <c r="Z57" s="52">
        <f>G57*0.0127*434*0.5*3.67</f>
        <v>0</v>
      </c>
      <c r="AA57" s="52">
        <f>Y57-Z57</f>
        <v>0</v>
      </c>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row>
    <row r="58" spans="1:51" s="2" customFormat="1" ht="29" customHeight="1">
      <c r="A58" s="483"/>
      <c r="B58" s="484"/>
      <c r="C58" s="561" t="s">
        <v>286</v>
      </c>
      <c r="D58" s="350"/>
      <c r="E58" s="487" t="b">
        <v>0</v>
      </c>
      <c r="F58" s="453">
        <f>('MAIN SHEET'!$H$31)*I58/100</f>
        <v>0</v>
      </c>
      <c r="G58" s="562">
        <f>('MAIN SHEET'!$I$31)*I58/100</f>
        <v>0</v>
      </c>
      <c r="H58" s="35" t="s">
        <v>453</v>
      </c>
      <c r="I58" s="560">
        <v>100</v>
      </c>
      <c r="J58" s="563" t="s">
        <v>334</v>
      </c>
      <c r="K58" s="564">
        <f t="shared" si="6"/>
        <v>0</v>
      </c>
      <c r="L58" s="565" t="str">
        <f t="shared" si="7"/>
        <v/>
      </c>
      <c r="M58" s="47">
        <v>72.64</v>
      </c>
      <c r="N58" s="47" t="s">
        <v>138</v>
      </c>
      <c r="O58" s="47">
        <f>G58*0.01905*M58</f>
        <v>0</v>
      </c>
      <c r="P58" s="172" t="s">
        <v>147</v>
      </c>
      <c r="Q58" s="204">
        <v>74.02</v>
      </c>
      <c r="R58" s="204" t="s">
        <v>138</v>
      </c>
      <c r="S58" s="204">
        <f>G58*0.01905*Q58</f>
        <v>0</v>
      </c>
      <c r="T58" s="205" t="s">
        <v>374</v>
      </c>
      <c r="U58" s="204">
        <v>70.97</v>
      </c>
      <c r="V58" s="204" t="s">
        <v>138</v>
      </c>
      <c r="W58" s="204">
        <f>G58*0.01905*U58</f>
        <v>0</v>
      </c>
      <c r="X58" s="206" t="s">
        <v>375</v>
      </c>
      <c r="Y58" s="47">
        <f t="shared" si="8"/>
        <v>0</v>
      </c>
      <c r="Z58" s="47"/>
      <c r="AA58" s="47">
        <f t="shared" si="1"/>
        <v>0</v>
      </c>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row>
    <row r="59" spans="1:51" s="6" customFormat="1" ht="28.05" customHeight="1">
      <c r="A59" s="457"/>
      <c r="B59" s="44"/>
      <c r="C59" s="500" t="s">
        <v>351</v>
      </c>
      <c r="D59" s="349"/>
      <c r="E59" s="553" t="b">
        <v>0</v>
      </c>
      <c r="F59" s="461">
        <f>('MAIN SHEET'!$H$31)*I59/100</f>
        <v>0</v>
      </c>
      <c r="G59" s="461">
        <f>('MAIN SHEET'!$I$31)*I59/100</f>
        <v>0</v>
      </c>
      <c r="H59" s="44" t="s">
        <v>453</v>
      </c>
      <c r="I59" s="560">
        <v>100</v>
      </c>
      <c r="J59" s="502" t="s">
        <v>334</v>
      </c>
      <c r="K59" s="463">
        <f>$AA59</f>
        <v>0</v>
      </c>
      <c r="L59" s="464" t="str">
        <f t="shared" si="7"/>
        <v/>
      </c>
      <c r="M59" s="52">
        <v>72.64</v>
      </c>
      <c r="N59" s="52" t="s">
        <v>138</v>
      </c>
      <c r="O59" s="52">
        <f>G59*0.01905*M59</f>
        <v>0</v>
      </c>
      <c r="P59" s="62" t="s">
        <v>147</v>
      </c>
      <c r="Q59" s="204">
        <v>74.02</v>
      </c>
      <c r="R59" s="204" t="s">
        <v>138</v>
      </c>
      <c r="S59" s="204">
        <f>G59*0.01905*Q59</f>
        <v>0</v>
      </c>
      <c r="T59" s="205" t="s">
        <v>374</v>
      </c>
      <c r="U59" s="204">
        <v>70.97</v>
      </c>
      <c r="V59" s="204" t="s">
        <v>138</v>
      </c>
      <c r="W59" s="204">
        <f>G59*0.01905*U59</f>
        <v>0</v>
      </c>
      <c r="X59" s="206" t="s">
        <v>375</v>
      </c>
      <c r="Y59" s="52">
        <f t="shared" si="8"/>
        <v>0</v>
      </c>
      <c r="Z59" s="52">
        <f>G59*0.01905*434*0.5*3.67</f>
        <v>0</v>
      </c>
      <c r="AA59" s="52">
        <f>Y59-Z59</f>
        <v>0</v>
      </c>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row>
    <row r="60" spans="1:51" s="2" customFormat="1" ht="28.05" customHeight="1">
      <c r="A60" s="566"/>
      <c r="B60" s="567"/>
      <c r="C60" s="561" t="s">
        <v>238</v>
      </c>
      <c r="D60" s="568"/>
      <c r="E60" s="487" t="b">
        <v>0</v>
      </c>
      <c r="F60" s="453">
        <f>('MAIN SHEET'!$H$31)*I60/100</f>
        <v>0</v>
      </c>
      <c r="G60" s="453">
        <f>('MAIN SHEET'!$I$31)*I60/100</f>
        <v>0</v>
      </c>
      <c r="H60" s="35" t="s">
        <v>453</v>
      </c>
      <c r="I60" s="560">
        <v>100</v>
      </c>
      <c r="J60" s="569" t="s">
        <v>334</v>
      </c>
      <c r="K60" s="456">
        <f>$AA60</f>
        <v>0</v>
      </c>
      <c r="L60" s="422" t="str">
        <f t="shared" si="7"/>
        <v/>
      </c>
      <c r="M60" s="173">
        <v>129.69999999999999</v>
      </c>
      <c r="N60" s="174" t="s">
        <v>138</v>
      </c>
      <c r="O60" s="52">
        <f>G60*0.01905*M60</f>
        <v>0</v>
      </c>
      <c r="P60" s="175" t="s">
        <v>181</v>
      </c>
      <c r="Q60" s="207">
        <v>129.88999999999999</v>
      </c>
      <c r="R60" s="208" t="s">
        <v>138</v>
      </c>
      <c r="S60" s="208">
        <f>G60*0.0127*Q60</f>
        <v>0</v>
      </c>
      <c r="T60" s="208" t="s">
        <v>376</v>
      </c>
      <c r="U60" s="208"/>
      <c r="V60" s="208"/>
      <c r="W60" s="208"/>
      <c r="X60" s="208"/>
      <c r="Y60" s="52">
        <f t="shared" si="8"/>
        <v>0</v>
      </c>
      <c r="Z60" s="174"/>
      <c r="AA60" s="52">
        <f>Y60-Z60</f>
        <v>0</v>
      </c>
      <c r="AB60" s="196"/>
      <c r="AC60" s="28"/>
      <c r="AD60" s="28"/>
      <c r="AE60" s="28"/>
      <c r="AF60" s="28"/>
      <c r="AG60" s="28"/>
      <c r="AH60" s="28"/>
      <c r="AI60" s="28"/>
      <c r="AJ60" s="28"/>
      <c r="AK60" s="28"/>
      <c r="AL60" s="28"/>
      <c r="AM60" s="28"/>
      <c r="AN60" s="28"/>
      <c r="AO60" s="28"/>
      <c r="AP60" s="28"/>
      <c r="AQ60" s="28"/>
      <c r="AR60" s="28"/>
      <c r="AS60" s="28"/>
      <c r="AT60" s="28"/>
      <c r="AU60" s="28"/>
      <c r="AV60" s="28"/>
      <c r="AW60" s="28"/>
      <c r="AX60" s="28"/>
      <c r="AY60" s="28"/>
    </row>
    <row r="61" spans="1:51" s="6" customFormat="1" ht="28.05" customHeight="1">
      <c r="A61" s="529"/>
      <c r="B61" s="530"/>
      <c r="C61" s="500" t="s">
        <v>352</v>
      </c>
      <c r="D61" s="531"/>
      <c r="E61" s="570" t="b">
        <v>0</v>
      </c>
      <c r="F61" s="461">
        <f>('MAIN SHEET'!$H$31)*I61/100</f>
        <v>0</v>
      </c>
      <c r="G61" s="461">
        <f>('MAIN SHEET'!$I$31)*I61/100</f>
        <v>0</v>
      </c>
      <c r="H61" s="44" t="s">
        <v>453</v>
      </c>
      <c r="I61" s="560">
        <v>100</v>
      </c>
      <c r="J61" s="532" t="s">
        <v>334</v>
      </c>
      <c r="K61" s="463">
        <f>$AA61</f>
        <v>0</v>
      </c>
      <c r="L61" s="464" t="str">
        <f t="shared" si="7"/>
        <v/>
      </c>
      <c r="M61" s="190">
        <v>129.69999999999999</v>
      </c>
      <c r="N61" s="191" t="s">
        <v>138</v>
      </c>
      <c r="O61" s="52">
        <f>G61*0.01905*M61</f>
        <v>0</v>
      </c>
      <c r="P61" s="136" t="s">
        <v>181</v>
      </c>
      <c r="Q61" s="207">
        <v>129.88999999999999</v>
      </c>
      <c r="R61" s="208" t="s">
        <v>138</v>
      </c>
      <c r="S61" s="208">
        <f>G61*0.0127*Q61</f>
        <v>0</v>
      </c>
      <c r="T61" s="208" t="s">
        <v>376</v>
      </c>
      <c r="U61" s="208"/>
      <c r="V61" s="208"/>
      <c r="W61" s="208"/>
      <c r="X61" s="208"/>
      <c r="Y61" s="52">
        <f t="shared" si="8"/>
        <v>0</v>
      </c>
      <c r="Z61" s="191">
        <f>G61*0.0127*491*0.5*3.67</f>
        <v>0</v>
      </c>
      <c r="AA61" s="191">
        <f>Y61-Z61</f>
        <v>0</v>
      </c>
      <c r="AB61" s="196"/>
      <c r="AC61" s="28"/>
      <c r="AD61" s="28"/>
      <c r="AE61" s="28"/>
      <c r="AF61" s="28"/>
      <c r="AG61" s="28"/>
      <c r="AH61" s="28"/>
      <c r="AI61" s="28"/>
      <c r="AJ61" s="28"/>
      <c r="AK61" s="28"/>
      <c r="AL61" s="28"/>
      <c r="AM61" s="28"/>
      <c r="AN61" s="28"/>
      <c r="AO61" s="28"/>
      <c r="AP61" s="28"/>
      <c r="AQ61" s="28"/>
      <c r="AR61" s="28"/>
      <c r="AS61" s="28"/>
      <c r="AT61" s="28"/>
      <c r="AU61" s="28"/>
      <c r="AV61" s="28"/>
      <c r="AW61" s="28"/>
      <c r="AX61" s="28"/>
      <c r="AY61" s="28"/>
    </row>
    <row r="62" spans="1:51" s="28" customFormat="1" ht="28.05" customHeight="1">
      <c r="A62" s="450"/>
      <c r="B62" s="35"/>
      <c r="C62" s="571"/>
      <c r="D62" s="35"/>
      <c r="E62" s="35"/>
      <c r="F62" s="35"/>
      <c r="G62" s="35"/>
      <c r="H62" s="35"/>
      <c r="I62" s="35"/>
      <c r="J62" s="35"/>
      <c r="K62" s="559"/>
      <c r="L62" s="470"/>
      <c r="M62" s="65"/>
      <c r="N62" s="65"/>
      <c r="O62" s="65"/>
      <c r="P62" s="66"/>
      <c r="Q62" s="65"/>
      <c r="R62" s="65"/>
      <c r="S62" s="65"/>
      <c r="T62" s="66"/>
      <c r="U62" s="65"/>
      <c r="V62" s="65"/>
      <c r="W62" s="65"/>
      <c r="X62" s="107"/>
      <c r="Y62" s="65"/>
      <c r="Z62" s="65"/>
      <c r="AA62" s="65"/>
    </row>
    <row r="63" spans="1:51" ht="28.05" customHeight="1">
      <c r="A63" s="437"/>
      <c r="B63" s="354"/>
      <c r="C63" s="354"/>
      <c r="D63" s="354"/>
      <c r="E63" s="354"/>
      <c r="F63" s="547" t="s">
        <v>368</v>
      </c>
      <c r="G63" s="547"/>
      <c r="H63" s="548"/>
      <c r="I63" s="548"/>
      <c r="J63" s="548"/>
      <c r="K63" s="572"/>
      <c r="L63" s="573">
        <f>SUM(L28,L14,L15,L16,L17,L18,L19,L20,L21,L22,L23,L24,L25,L26,L27,L31,L32,L33,L36,L37,L38,L39,L42,L43,L44,L45,L46,L47,L48,L49,L50,L53,L54,L55,L56,L57,L58,L59,L60,L61)</f>
        <v>0</v>
      </c>
    </row>
    <row r="64" spans="1:51" ht="28.05" customHeight="1">
      <c r="A64" s="490"/>
      <c r="B64" s="491"/>
      <c r="C64" s="491"/>
      <c r="D64" s="491"/>
      <c r="E64" s="491"/>
      <c r="F64" s="491"/>
      <c r="G64" s="491"/>
      <c r="H64" s="491"/>
      <c r="I64" s="491"/>
      <c r="J64" s="491"/>
      <c r="K64" s="574"/>
      <c r="L64" s="575"/>
    </row>
    <row r="65" ht="28.05" customHeight="1"/>
    <row r="66" ht="28.05" customHeight="1"/>
    <row r="67" ht="28.05" customHeight="1"/>
    <row r="68" ht="28.05" customHeight="1"/>
    <row r="69" ht="28.05" customHeight="1"/>
  </sheetData>
  <sheetProtection algorithmName="SHA-512" hashValue="UBQ3Z6lbH82rM5Y/8x9R/UGTWqmuhYeUageay36CbaDN/jp5z4ZI37+mXUi7Pqf31qdRIyz+mbx4I3w51xDj9Q==" saltValue="4+qgxKPD/+u99Di9C/TxIw==" spinCount="100000" sheet="1" objects="1" scenarios="1" selectLockedCells="1"/>
  <mergeCells count="1">
    <mergeCell ref="B3:L4"/>
  </mergeCells>
  <phoneticPr fontId="36" type="noConversion"/>
  <pageMargins left="0.7" right="0.7" top="0.75" bottom="0.75" header="0.3" footer="0.3"/>
  <pageSetup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2075" r:id="rId3" name="Check Box 27">
              <controlPr defaultSize="0" autoFill="0" autoLine="0" autoPict="0">
                <anchor moveWithCells="1">
                  <from>
                    <xdr:col>3</xdr:col>
                    <xdr:colOff>152400</xdr:colOff>
                    <xdr:row>6</xdr:row>
                    <xdr:rowOff>395288</xdr:rowOff>
                  </from>
                  <to>
                    <xdr:col>3</xdr:col>
                    <xdr:colOff>495300</xdr:colOff>
                    <xdr:row>7</xdr:row>
                    <xdr:rowOff>328613</xdr:rowOff>
                  </to>
                </anchor>
              </controlPr>
            </control>
          </mc:Choice>
        </mc:AlternateContent>
        <mc:AlternateContent xmlns:mc="http://schemas.openxmlformats.org/markup-compatibility/2006">
          <mc:Choice Requires="x14">
            <control shapeId="2121" r:id="rId4" name="Check Box 73">
              <controlPr defaultSize="0" autoFill="0" autoLine="0" autoPict="0">
                <anchor moveWithCells="1">
                  <from>
                    <xdr:col>3</xdr:col>
                    <xdr:colOff>152400</xdr:colOff>
                    <xdr:row>7</xdr:row>
                    <xdr:rowOff>395288</xdr:rowOff>
                  </from>
                  <to>
                    <xdr:col>3</xdr:col>
                    <xdr:colOff>495300</xdr:colOff>
                    <xdr:row>8</xdr:row>
                    <xdr:rowOff>328613</xdr:rowOff>
                  </to>
                </anchor>
              </controlPr>
            </control>
          </mc:Choice>
        </mc:AlternateContent>
        <mc:AlternateContent xmlns:mc="http://schemas.openxmlformats.org/markup-compatibility/2006">
          <mc:Choice Requires="x14">
            <control shapeId="2122" r:id="rId5" name="Check Box 74">
              <controlPr defaultSize="0" autoFill="0" autoLine="0" autoPict="0">
                <anchor moveWithCells="1">
                  <from>
                    <xdr:col>3</xdr:col>
                    <xdr:colOff>152400</xdr:colOff>
                    <xdr:row>12</xdr:row>
                    <xdr:rowOff>395288</xdr:rowOff>
                  </from>
                  <to>
                    <xdr:col>3</xdr:col>
                    <xdr:colOff>495300</xdr:colOff>
                    <xdr:row>13</xdr:row>
                    <xdr:rowOff>328613</xdr:rowOff>
                  </to>
                </anchor>
              </controlPr>
            </control>
          </mc:Choice>
        </mc:AlternateContent>
        <mc:AlternateContent xmlns:mc="http://schemas.openxmlformats.org/markup-compatibility/2006">
          <mc:Choice Requires="x14">
            <control shapeId="2123" r:id="rId6" name="Check Box 75">
              <controlPr defaultSize="0" autoFill="0" autoLine="0" autoPict="0">
                <anchor moveWithCells="1">
                  <from>
                    <xdr:col>3</xdr:col>
                    <xdr:colOff>152400</xdr:colOff>
                    <xdr:row>14</xdr:row>
                    <xdr:rowOff>0</xdr:rowOff>
                  </from>
                  <to>
                    <xdr:col>3</xdr:col>
                    <xdr:colOff>495300</xdr:colOff>
                    <xdr:row>14</xdr:row>
                    <xdr:rowOff>328613</xdr:rowOff>
                  </to>
                </anchor>
              </controlPr>
            </control>
          </mc:Choice>
        </mc:AlternateContent>
        <mc:AlternateContent xmlns:mc="http://schemas.openxmlformats.org/markup-compatibility/2006">
          <mc:Choice Requires="x14">
            <control shapeId="2124" r:id="rId7" name="Check Box 76">
              <controlPr defaultSize="0" autoFill="0" autoLine="0" autoPict="0">
                <anchor moveWithCells="1">
                  <from>
                    <xdr:col>3</xdr:col>
                    <xdr:colOff>152400</xdr:colOff>
                    <xdr:row>14</xdr:row>
                    <xdr:rowOff>395288</xdr:rowOff>
                  </from>
                  <to>
                    <xdr:col>3</xdr:col>
                    <xdr:colOff>495300</xdr:colOff>
                    <xdr:row>15</xdr:row>
                    <xdr:rowOff>328613</xdr:rowOff>
                  </to>
                </anchor>
              </controlPr>
            </control>
          </mc:Choice>
        </mc:AlternateContent>
        <mc:AlternateContent xmlns:mc="http://schemas.openxmlformats.org/markup-compatibility/2006">
          <mc:Choice Requires="x14">
            <control shapeId="2125" r:id="rId8" name="Check Box 77">
              <controlPr defaultSize="0" autoFill="0" autoLine="0" autoPict="0">
                <anchor moveWithCells="1">
                  <from>
                    <xdr:col>3</xdr:col>
                    <xdr:colOff>152400</xdr:colOff>
                    <xdr:row>15</xdr:row>
                    <xdr:rowOff>395288</xdr:rowOff>
                  </from>
                  <to>
                    <xdr:col>3</xdr:col>
                    <xdr:colOff>495300</xdr:colOff>
                    <xdr:row>16</xdr:row>
                    <xdr:rowOff>328613</xdr:rowOff>
                  </to>
                </anchor>
              </controlPr>
            </control>
          </mc:Choice>
        </mc:AlternateContent>
        <mc:AlternateContent xmlns:mc="http://schemas.openxmlformats.org/markup-compatibility/2006">
          <mc:Choice Requires="x14">
            <control shapeId="2126" r:id="rId9" name="Check Box 78">
              <controlPr defaultSize="0" autoFill="0" autoLine="0" autoPict="0">
                <anchor moveWithCells="1">
                  <from>
                    <xdr:col>3</xdr:col>
                    <xdr:colOff>152400</xdr:colOff>
                    <xdr:row>16</xdr:row>
                    <xdr:rowOff>395288</xdr:rowOff>
                  </from>
                  <to>
                    <xdr:col>3</xdr:col>
                    <xdr:colOff>495300</xdr:colOff>
                    <xdr:row>17</xdr:row>
                    <xdr:rowOff>328613</xdr:rowOff>
                  </to>
                </anchor>
              </controlPr>
            </control>
          </mc:Choice>
        </mc:AlternateContent>
        <mc:AlternateContent xmlns:mc="http://schemas.openxmlformats.org/markup-compatibility/2006">
          <mc:Choice Requires="x14">
            <control shapeId="2127" r:id="rId10" name="Check Box 79">
              <controlPr defaultSize="0" autoFill="0" autoLine="0" autoPict="0">
                <anchor moveWithCells="1">
                  <from>
                    <xdr:col>3</xdr:col>
                    <xdr:colOff>152400</xdr:colOff>
                    <xdr:row>17</xdr:row>
                    <xdr:rowOff>395288</xdr:rowOff>
                  </from>
                  <to>
                    <xdr:col>3</xdr:col>
                    <xdr:colOff>495300</xdr:colOff>
                    <xdr:row>18</xdr:row>
                    <xdr:rowOff>328613</xdr:rowOff>
                  </to>
                </anchor>
              </controlPr>
            </control>
          </mc:Choice>
        </mc:AlternateContent>
        <mc:AlternateContent xmlns:mc="http://schemas.openxmlformats.org/markup-compatibility/2006">
          <mc:Choice Requires="x14">
            <control shapeId="2128" r:id="rId11" name="Check Box 80">
              <controlPr defaultSize="0" autoFill="0" autoLine="0" autoPict="0">
                <anchor moveWithCells="1">
                  <from>
                    <xdr:col>3</xdr:col>
                    <xdr:colOff>152400</xdr:colOff>
                    <xdr:row>18</xdr:row>
                    <xdr:rowOff>395288</xdr:rowOff>
                  </from>
                  <to>
                    <xdr:col>3</xdr:col>
                    <xdr:colOff>495300</xdr:colOff>
                    <xdr:row>19</xdr:row>
                    <xdr:rowOff>328613</xdr:rowOff>
                  </to>
                </anchor>
              </controlPr>
            </control>
          </mc:Choice>
        </mc:AlternateContent>
        <mc:AlternateContent xmlns:mc="http://schemas.openxmlformats.org/markup-compatibility/2006">
          <mc:Choice Requires="x14">
            <control shapeId="2129" r:id="rId12" name="Check Box 81">
              <controlPr defaultSize="0" autoFill="0" autoLine="0" autoPict="0">
                <anchor moveWithCells="1">
                  <from>
                    <xdr:col>3</xdr:col>
                    <xdr:colOff>152400</xdr:colOff>
                    <xdr:row>20</xdr:row>
                    <xdr:rowOff>0</xdr:rowOff>
                  </from>
                  <to>
                    <xdr:col>3</xdr:col>
                    <xdr:colOff>495300</xdr:colOff>
                    <xdr:row>20</xdr:row>
                    <xdr:rowOff>328613</xdr:rowOff>
                  </to>
                </anchor>
              </controlPr>
            </control>
          </mc:Choice>
        </mc:AlternateContent>
        <mc:AlternateContent xmlns:mc="http://schemas.openxmlformats.org/markup-compatibility/2006">
          <mc:Choice Requires="x14">
            <control shapeId="2130" r:id="rId13" name="Check Box 82">
              <controlPr defaultSize="0" autoFill="0" autoLine="0" autoPict="0">
                <anchor moveWithCells="1">
                  <from>
                    <xdr:col>3</xdr:col>
                    <xdr:colOff>152400</xdr:colOff>
                    <xdr:row>20</xdr:row>
                    <xdr:rowOff>395288</xdr:rowOff>
                  </from>
                  <to>
                    <xdr:col>3</xdr:col>
                    <xdr:colOff>495300</xdr:colOff>
                    <xdr:row>21</xdr:row>
                    <xdr:rowOff>328613</xdr:rowOff>
                  </to>
                </anchor>
              </controlPr>
            </control>
          </mc:Choice>
        </mc:AlternateContent>
        <mc:AlternateContent xmlns:mc="http://schemas.openxmlformats.org/markup-compatibility/2006">
          <mc:Choice Requires="x14">
            <control shapeId="2131" r:id="rId14" name="Check Box 83">
              <controlPr defaultSize="0" autoFill="0" autoLine="0" autoPict="0">
                <anchor moveWithCells="1">
                  <from>
                    <xdr:col>3</xdr:col>
                    <xdr:colOff>152400</xdr:colOff>
                    <xdr:row>21</xdr:row>
                    <xdr:rowOff>395288</xdr:rowOff>
                  </from>
                  <to>
                    <xdr:col>3</xdr:col>
                    <xdr:colOff>495300</xdr:colOff>
                    <xdr:row>22</xdr:row>
                    <xdr:rowOff>328613</xdr:rowOff>
                  </to>
                </anchor>
              </controlPr>
            </control>
          </mc:Choice>
        </mc:AlternateContent>
        <mc:AlternateContent xmlns:mc="http://schemas.openxmlformats.org/markup-compatibility/2006">
          <mc:Choice Requires="x14">
            <control shapeId="2132" r:id="rId15" name="Check Box 84">
              <controlPr defaultSize="0" autoFill="0" autoLine="0" autoPict="0">
                <anchor moveWithCells="1">
                  <from>
                    <xdr:col>3</xdr:col>
                    <xdr:colOff>152400</xdr:colOff>
                    <xdr:row>22</xdr:row>
                    <xdr:rowOff>395288</xdr:rowOff>
                  </from>
                  <to>
                    <xdr:col>3</xdr:col>
                    <xdr:colOff>495300</xdr:colOff>
                    <xdr:row>23</xdr:row>
                    <xdr:rowOff>328613</xdr:rowOff>
                  </to>
                </anchor>
              </controlPr>
            </control>
          </mc:Choice>
        </mc:AlternateContent>
        <mc:AlternateContent xmlns:mc="http://schemas.openxmlformats.org/markup-compatibility/2006">
          <mc:Choice Requires="x14">
            <control shapeId="2133" r:id="rId16" name="Check Box 85">
              <controlPr defaultSize="0" autoFill="0" autoLine="0" autoPict="0">
                <anchor moveWithCells="1">
                  <from>
                    <xdr:col>3</xdr:col>
                    <xdr:colOff>152400</xdr:colOff>
                    <xdr:row>23</xdr:row>
                    <xdr:rowOff>395288</xdr:rowOff>
                  </from>
                  <to>
                    <xdr:col>3</xdr:col>
                    <xdr:colOff>495300</xdr:colOff>
                    <xdr:row>24</xdr:row>
                    <xdr:rowOff>328613</xdr:rowOff>
                  </to>
                </anchor>
              </controlPr>
            </control>
          </mc:Choice>
        </mc:AlternateContent>
        <mc:AlternateContent xmlns:mc="http://schemas.openxmlformats.org/markup-compatibility/2006">
          <mc:Choice Requires="x14">
            <control shapeId="2134" r:id="rId17" name="Check Box 86">
              <controlPr defaultSize="0" autoFill="0" autoLine="0" autoPict="0">
                <anchor moveWithCells="1">
                  <from>
                    <xdr:col>3</xdr:col>
                    <xdr:colOff>152400</xdr:colOff>
                    <xdr:row>24</xdr:row>
                    <xdr:rowOff>395288</xdr:rowOff>
                  </from>
                  <to>
                    <xdr:col>3</xdr:col>
                    <xdr:colOff>495300</xdr:colOff>
                    <xdr:row>25</xdr:row>
                    <xdr:rowOff>328613</xdr:rowOff>
                  </to>
                </anchor>
              </controlPr>
            </control>
          </mc:Choice>
        </mc:AlternateContent>
        <mc:AlternateContent xmlns:mc="http://schemas.openxmlformats.org/markup-compatibility/2006">
          <mc:Choice Requires="x14">
            <control shapeId="2135" r:id="rId18" name="Check Box 87">
              <controlPr defaultSize="0" autoFill="0" autoLine="0" autoPict="0">
                <anchor moveWithCells="1">
                  <from>
                    <xdr:col>3</xdr:col>
                    <xdr:colOff>152400</xdr:colOff>
                    <xdr:row>25</xdr:row>
                    <xdr:rowOff>395288</xdr:rowOff>
                  </from>
                  <to>
                    <xdr:col>3</xdr:col>
                    <xdr:colOff>495300</xdr:colOff>
                    <xdr:row>26</xdr:row>
                    <xdr:rowOff>328613</xdr:rowOff>
                  </to>
                </anchor>
              </controlPr>
            </control>
          </mc:Choice>
        </mc:AlternateContent>
        <mc:AlternateContent xmlns:mc="http://schemas.openxmlformats.org/markup-compatibility/2006">
          <mc:Choice Requires="x14">
            <control shapeId="2136" r:id="rId19" name="Check Box 88">
              <controlPr defaultSize="0" autoFill="0" autoLine="0" autoPict="0">
                <anchor moveWithCells="1">
                  <from>
                    <xdr:col>3</xdr:col>
                    <xdr:colOff>152400</xdr:colOff>
                    <xdr:row>27</xdr:row>
                    <xdr:rowOff>0</xdr:rowOff>
                  </from>
                  <to>
                    <xdr:col>3</xdr:col>
                    <xdr:colOff>495300</xdr:colOff>
                    <xdr:row>27</xdr:row>
                    <xdr:rowOff>328613</xdr:rowOff>
                  </to>
                </anchor>
              </controlPr>
            </control>
          </mc:Choice>
        </mc:AlternateContent>
        <mc:AlternateContent xmlns:mc="http://schemas.openxmlformats.org/markup-compatibility/2006">
          <mc:Choice Requires="x14">
            <control shapeId="2137" r:id="rId20" name="Check Box 89">
              <controlPr defaultSize="0" autoFill="0" autoLine="0" autoPict="0">
                <anchor moveWithCells="1">
                  <from>
                    <xdr:col>3</xdr:col>
                    <xdr:colOff>152400</xdr:colOff>
                    <xdr:row>30</xdr:row>
                    <xdr:rowOff>0</xdr:rowOff>
                  </from>
                  <to>
                    <xdr:col>3</xdr:col>
                    <xdr:colOff>495300</xdr:colOff>
                    <xdr:row>30</xdr:row>
                    <xdr:rowOff>328613</xdr:rowOff>
                  </to>
                </anchor>
              </controlPr>
            </control>
          </mc:Choice>
        </mc:AlternateContent>
        <mc:AlternateContent xmlns:mc="http://schemas.openxmlformats.org/markup-compatibility/2006">
          <mc:Choice Requires="x14">
            <control shapeId="2142" r:id="rId21" name="Check Box 94">
              <controlPr defaultSize="0" autoFill="0" autoLine="0" autoPict="0">
                <anchor moveWithCells="1">
                  <from>
                    <xdr:col>3</xdr:col>
                    <xdr:colOff>152400</xdr:colOff>
                    <xdr:row>31</xdr:row>
                    <xdr:rowOff>0</xdr:rowOff>
                  </from>
                  <to>
                    <xdr:col>3</xdr:col>
                    <xdr:colOff>495300</xdr:colOff>
                    <xdr:row>31</xdr:row>
                    <xdr:rowOff>328613</xdr:rowOff>
                  </to>
                </anchor>
              </controlPr>
            </control>
          </mc:Choice>
        </mc:AlternateContent>
        <mc:AlternateContent xmlns:mc="http://schemas.openxmlformats.org/markup-compatibility/2006">
          <mc:Choice Requires="x14">
            <control shapeId="2143" r:id="rId22" name="Check Box 95">
              <controlPr defaultSize="0" autoFill="0" autoLine="0" autoPict="0">
                <anchor moveWithCells="1">
                  <from>
                    <xdr:col>3</xdr:col>
                    <xdr:colOff>152400</xdr:colOff>
                    <xdr:row>32</xdr:row>
                    <xdr:rowOff>0</xdr:rowOff>
                  </from>
                  <to>
                    <xdr:col>3</xdr:col>
                    <xdr:colOff>495300</xdr:colOff>
                    <xdr:row>32</xdr:row>
                    <xdr:rowOff>328613</xdr:rowOff>
                  </to>
                </anchor>
              </controlPr>
            </control>
          </mc:Choice>
        </mc:AlternateContent>
        <mc:AlternateContent xmlns:mc="http://schemas.openxmlformats.org/markup-compatibility/2006">
          <mc:Choice Requires="x14">
            <control shapeId="2144" r:id="rId23" name="Check Box 96">
              <controlPr defaultSize="0" autoFill="0" autoLine="0" autoPict="0">
                <anchor moveWithCells="1">
                  <from>
                    <xdr:col>3</xdr:col>
                    <xdr:colOff>152400</xdr:colOff>
                    <xdr:row>35</xdr:row>
                    <xdr:rowOff>0</xdr:rowOff>
                  </from>
                  <to>
                    <xdr:col>3</xdr:col>
                    <xdr:colOff>495300</xdr:colOff>
                    <xdr:row>35</xdr:row>
                    <xdr:rowOff>328613</xdr:rowOff>
                  </to>
                </anchor>
              </controlPr>
            </control>
          </mc:Choice>
        </mc:AlternateContent>
        <mc:AlternateContent xmlns:mc="http://schemas.openxmlformats.org/markup-compatibility/2006">
          <mc:Choice Requires="x14">
            <control shapeId="2148" r:id="rId24" name="Check Box 100">
              <controlPr defaultSize="0" autoFill="0" autoLine="0" autoPict="0">
                <anchor moveWithCells="1">
                  <from>
                    <xdr:col>3</xdr:col>
                    <xdr:colOff>152400</xdr:colOff>
                    <xdr:row>36</xdr:row>
                    <xdr:rowOff>0</xdr:rowOff>
                  </from>
                  <to>
                    <xdr:col>3</xdr:col>
                    <xdr:colOff>495300</xdr:colOff>
                    <xdr:row>36</xdr:row>
                    <xdr:rowOff>328613</xdr:rowOff>
                  </to>
                </anchor>
              </controlPr>
            </control>
          </mc:Choice>
        </mc:AlternateContent>
        <mc:AlternateContent xmlns:mc="http://schemas.openxmlformats.org/markup-compatibility/2006">
          <mc:Choice Requires="x14">
            <control shapeId="2149" r:id="rId25" name="Check Box 101">
              <controlPr defaultSize="0" autoFill="0" autoLine="0" autoPict="0">
                <anchor moveWithCells="1">
                  <from>
                    <xdr:col>3</xdr:col>
                    <xdr:colOff>152400</xdr:colOff>
                    <xdr:row>37</xdr:row>
                    <xdr:rowOff>0</xdr:rowOff>
                  </from>
                  <to>
                    <xdr:col>3</xdr:col>
                    <xdr:colOff>495300</xdr:colOff>
                    <xdr:row>37</xdr:row>
                    <xdr:rowOff>328613</xdr:rowOff>
                  </to>
                </anchor>
              </controlPr>
            </control>
          </mc:Choice>
        </mc:AlternateContent>
        <mc:AlternateContent xmlns:mc="http://schemas.openxmlformats.org/markup-compatibility/2006">
          <mc:Choice Requires="x14">
            <control shapeId="2150" r:id="rId26" name="Check Box 102">
              <controlPr defaultSize="0" autoFill="0" autoLine="0" autoPict="0">
                <anchor moveWithCells="1">
                  <from>
                    <xdr:col>3</xdr:col>
                    <xdr:colOff>152400</xdr:colOff>
                    <xdr:row>38</xdr:row>
                    <xdr:rowOff>0</xdr:rowOff>
                  </from>
                  <to>
                    <xdr:col>3</xdr:col>
                    <xdr:colOff>495300</xdr:colOff>
                    <xdr:row>38</xdr:row>
                    <xdr:rowOff>328613</xdr:rowOff>
                  </to>
                </anchor>
              </controlPr>
            </control>
          </mc:Choice>
        </mc:AlternateContent>
        <mc:AlternateContent xmlns:mc="http://schemas.openxmlformats.org/markup-compatibility/2006">
          <mc:Choice Requires="x14">
            <control shapeId="2151" r:id="rId27" name="Check Box 103">
              <controlPr defaultSize="0" autoFill="0" autoLine="0" autoPict="0">
                <anchor moveWithCells="1">
                  <from>
                    <xdr:col>3</xdr:col>
                    <xdr:colOff>152400</xdr:colOff>
                    <xdr:row>41</xdr:row>
                    <xdr:rowOff>0</xdr:rowOff>
                  </from>
                  <to>
                    <xdr:col>3</xdr:col>
                    <xdr:colOff>495300</xdr:colOff>
                    <xdr:row>41</xdr:row>
                    <xdr:rowOff>328613</xdr:rowOff>
                  </to>
                </anchor>
              </controlPr>
            </control>
          </mc:Choice>
        </mc:AlternateContent>
        <mc:AlternateContent xmlns:mc="http://schemas.openxmlformats.org/markup-compatibility/2006">
          <mc:Choice Requires="x14">
            <control shapeId="2160" r:id="rId28" name="Check Box 112">
              <controlPr defaultSize="0" autoFill="0" autoLine="0" autoPict="0">
                <anchor moveWithCells="1">
                  <from>
                    <xdr:col>3</xdr:col>
                    <xdr:colOff>152400</xdr:colOff>
                    <xdr:row>42</xdr:row>
                    <xdr:rowOff>0</xdr:rowOff>
                  </from>
                  <to>
                    <xdr:col>3</xdr:col>
                    <xdr:colOff>495300</xdr:colOff>
                    <xdr:row>42</xdr:row>
                    <xdr:rowOff>328613</xdr:rowOff>
                  </to>
                </anchor>
              </controlPr>
            </control>
          </mc:Choice>
        </mc:AlternateContent>
        <mc:AlternateContent xmlns:mc="http://schemas.openxmlformats.org/markup-compatibility/2006">
          <mc:Choice Requires="x14">
            <control shapeId="2161" r:id="rId29" name="Check Box 113">
              <controlPr defaultSize="0" autoFill="0" autoLine="0" autoPict="0">
                <anchor moveWithCells="1">
                  <from>
                    <xdr:col>3</xdr:col>
                    <xdr:colOff>152400</xdr:colOff>
                    <xdr:row>43</xdr:row>
                    <xdr:rowOff>0</xdr:rowOff>
                  </from>
                  <to>
                    <xdr:col>3</xdr:col>
                    <xdr:colOff>495300</xdr:colOff>
                    <xdr:row>43</xdr:row>
                    <xdr:rowOff>328613</xdr:rowOff>
                  </to>
                </anchor>
              </controlPr>
            </control>
          </mc:Choice>
        </mc:AlternateContent>
        <mc:AlternateContent xmlns:mc="http://schemas.openxmlformats.org/markup-compatibility/2006">
          <mc:Choice Requires="x14">
            <control shapeId="2162" r:id="rId30" name="Check Box 114">
              <controlPr defaultSize="0" autoFill="0" autoLine="0" autoPict="0">
                <anchor moveWithCells="1">
                  <from>
                    <xdr:col>3</xdr:col>
                    <xdr:colOff>152400</xdr:colOff>
                    <xdr:row>44</xdr:row>
                    <xdr:rowOff>0</xdr:rowOff>
                  </from>
                  <to>
                    <xdr:col>3</xdr:col>
                    <xdr:colOff>495300</xdr:colOff>
                    <xdr:row>44</xdr:row>
                    <xdr:rowOff>328613</xdr:rowOff>
                  </to>
                </anchor>
              </controlPr>
            </control>
          </mc:Choice>
        </mc:AlternateContent>
        <mc:AlternateContent xmlns:mc="http://schemas.openxmlformats.org/markup-compatibility/2006">
          <mc:Choice Requires="x14">
            <control shapeId="2163" r:id="rId31" name="Check Box 115">
              <controlPr defaultSize="0" autoFill="0" autoLine="0" autoPict="0">
                <anchor moveWithCells="1">
                  <from>
                    <xdr:col>3</xdr:col>
                    <xdr:colOff>152400</xdr:colOff>
                    <xdr:row>45</xdr:row>
                    <xdr:rowOff>0</xdr:rowOff>
                  </from>
                  <to>
                    <xdr:col>3</xdr:col>
                    <xdr:colOff>495300</xdr:colOff>
                    <xdr:row>45</xdr:row>
                    <xdr:rowOff>328613</xdr:rowOff>
                  </to>
                </anchor>
              </controlPr>
            </control>
          </mc:Choice>
        </mc:AlternateContent>
        <mc:AlternateContent xmlns:mc="http://schemas.openxmlformats.org/markup-compatibility/2006">
          <mc:Choice Requires="x14">
            <control shapeId="2164" r:id="rId32" name="Check Box 116">
              <controlPr defaultSize="0" autoFill="0" autoLine="0" autoPict="0">
                <anchor moveWithCells="1">
                  <from>
                    <xdr:col>3</xdr:col>
                    <xdr:colOff>152400</xdr:colOff>
                    <xdr:row>46</xdr:row>
                    <xdr:rowOff>0</xdr:rowOff>
                  </from>
                  <to>
                    <xdr:col>3</xdr:col>
                    <xdr:colOff>495300</xdr:colOff>
                    <xdr:row>46</xdr:row>
                    <xdr:rowOff>328613</xdr:rowOff>
                  </to>
                </anchor>
              </controlPr>
            </control>
          </mc:Choice>
        </mc:AlternateContent>
        <mc:AlternateContent xmlns:mc="http://schemas.openxmlformats.org/markup-compatibility/2006">
          <mc:Choice Requires="x14">
            <control shapeId="2165" r:id="rId33" name="Check Box 117">
              <controlPr defaultSize="0" autoFill="0" autoLine="0" autoPict="0">
                <anchor moveWithCells="1">
                  <from>
                    <xdr:col>3</xdr:col>
                    <xdr:colOff>152400</xdr:colOff>
                    <xdr:row>47</xdr:row>
                    <xdr:rowOff>0</xdr:rowOff>
                  </from>
                  <to>
                    <xdr:col>3</xdr:col>
                    <xdr:colOff>495300</xdr:colOff>
                    <xdr:row>47</xdr:row>
                    <xdr:rowOff>328613</xdr:rowOff>
                  </to>
                </anchor>
              </controlPr>
            </control>
          </mc:Choice>
        </mc:AlternateContent>
        <mc:AlternateContent xmlns:mc="http://schemas.openxmlformats.org/markup-compatibility/2006">
          <mc:Choice Requires="x14">
            <control shapeId="2166" r:id="rId34" name="Check Box 118">
              <controlPr defaultSize="0" autoFill="0" autoLine="0" autoPict="0">
                <anchor moveWithCells="1">
                  <from>
                    <xdr:col>3</xdr:col>
                    <xdr:colOff>152400</xdr:colOff>
                    <xdr:row>48</xdr:row>
                    <xdr:rowOff>0</xdr:rowOff>
                  </from>
                  <to>
                    <xdr:col>3</xdr:col>
                    <xdr:colOff>495300</xdr:colOff>
                    <xdr:row>48</xdr:row>
                    <xdr:rowOff>328613</xdr:rowOff>
                  </to>
                </anchor>
              </controlPr>
            </control>
          </mc:Choice>
        </mc:AlternateContent>
        <mc:AlternateContent xmlns:mc="http://schemas.openxmlformats.org/markup-compatibility/2006">
          <mc:Choice Requires="x14">
            <control shapeId="2167" r:id="rId35" name="Check Box 119">
              <controlPr defaultSize="0" autoFill="0" autoLine="0" autoPict="0">
                <anchor moveWithCells="1">
                  <from>
                    <xdr:col>3</xdr:col>
                    <xdr:colOff>152400</xdr:colOff>
                    <xdr:row>49</xdr:row>
                    <xdr:rowOff>0</xdr:rowOff>
                  </from>
                  <to>
                    <xdr:col>3</xdr:col>
                    <xdr:colOff>495300</xdr:colOff>
                    <xdr:row>49</xdr:row>
                    <xdr:rowOff>328613</xdr:rowOff>
                  </to>
                </anchor>
              </controlPr>
            </control>
          </mc:Choice>
        </mc:AlternateContent>
        <mc:AlternateContent xmlns:mc="http://schemas.openxmlformats.org/markup-compatibility/2006">
          <mc:Choice Requires="x14">
            <control shapeId="2168" r:id="rId36" name="Check Box 120">
              <controlPr defaultSize="0" autoFill="0" autoLine="0" autoPict="0">
                <anchor moveWithCells="1">
                  <from>
                    <xdr:col>3</xdr:col>
                    <xdr:colOff>152400</xdr:colOff>
                    <xdr:row>52</xdr:row>
                    <xdr:rowOff>0</xdr:rowOff>
                  </from>
                  <to>
                    <xdr:col>3</xdr:col>
                    <xdr:colOff>495300</xdr:colOff>
                    <xdr:row>52</xdr:row>
                    <xdr:rowOff>328613</xdr:rowOff>
                  </to>
                </anchor>
              </controlPr>
            </control>
          </mc:Choice>
        </mc:AlternateContent>
        <mc:AlternateContent xmlns:mc="http://schemas.openxmlformats.org/markup-compatibility/2006">
          <mc:Choice Requires="x14">
            <control shapeId="2173" r:id="rId37" name="Check Box 125">
              <controlPr defaultSize="0" autoFill="0" autoLine="0" autoPict="0">
                <anchor moveWithCells="1">
                  <from>
                    <xdr:col>3</xdr:col>
                    <xdr:colOff>152400</xdr:colOff>
                    <xdr:row>53</xdr:row>
                    <xdr:rowOff>0</xdr:rowOff>
                  </from>
                  <to>
                    <xdr:col>3</xdr:col>
                    <xdr:colOff>495300</xdr:colOff>
                    <xdr:row>53</xdr:row>
                    <xdr:rowOff>328613</xdr:rowOff>
                  </to>
                </anchor>
              </controlPr>
            </control>
          </mc:Choice>
        </mc:AlternateContent>
        <mc:AlternateContent xmlns:mc="http://schemas.openxmlformats.org/markup-compatibility/2006">
          <mc:Choice Requires="x14">
            <control shapeId="2174" r:id="rId38" name="Check Box 126">
              <controlPr defaultSize="0" autoFill="0" autoLine="0" autoPict="0">
                <anchor moveWithCells="1">
                  <from>
                    <xdr:col>3</xdr:col>
                    <xdr:colOff>152400</xdr:colOff>
                    <xdr:row>54</xdr:row>
                    <xdr:rowOff>0</xdr:rowOff>
                  </from>
                  <to>
                    <xdr:col>3</xdr:col>
                    <xdr:colOff>495300</xdr:colOff>
                    <xdr:row>54</xdr:row>
                    <xdr:rowOff>328613</xdr:rowOff>
                  </to>
                </anchor>
              </controlPr>
            </control>
          </mc:Choice>
        </mc:AlternateContent>
        <mc:AlternateContent xmlns:mc="http://schemas.openxmlformats.org/markup-compatibility/2006">
          <mc:Choice Requires="x14">
            <control shapeId="2175" r:id="rId39" name="Check Box 127">
              <controlPr defaultSize="0" autoFill="0" autoLine="0" autoPict="0">
                <anchor moveWithCells="1">
                  <from>
                    <xdr:col>3</xdr:col>
                    <xdr:colOff>152400</xdr:colOff>
                    <xdr:row>55</xdr:row>
                    <xdr:rowOff>0</xdr:rowOff>
                  </from>
                  <to>
                    <xdr:col>3</xdr:col>
                    <xdr:colOff>495300</xdr:colOff>
                    <xdr:row>55</xdr:row>
                    <xdr:rowOff>328613</xdr:rowOff>
                  </to>
                </anchor>
              </controlPr>
            </control>
          </mc:Choice>
        </mc:AlternateContent>
        <mc:AlternateContent xmlns:mc="http://schemas.openxmlformats.org/markup-compatibility/2006">
          <mc:Choice Requires="x14">
            <control shapeId="2194" r:id="rId40" name="Check Box 146">
              <controlPr defaultSize="0" autoFill="0" autoLine="0" autoPict="0">
                <anchor moveWithCells="1">
                  <from>
                    <xdr:col>3</xdr:col>
                    <xdr:colOff>152400</xdr:colOff>
                    <xdr:row>56</xdr:row>
                    <xdr:rowOff>0</xdr:rowOff>
                  </from>
                  <to>
                    <xdr:col>3</xdr:col>
                    <xdr:colOff>495300</xdr:colOff>
                    <xdr:row>56</xdr:row>
                    <xdr:rowOff>328613</xdr:rowOff>
                  </to>
                </anchor>
              </controlPr>
            </control>
          </mc:Choice>
        </mc:AlternateContent>
        <mc:AlternateContent xmlns:mc="http://schemas.openxmlformats.org/markup-compatibility/2006">
          <mc:Choice Requires="x14">
            <control shapeId="2195" r:id="rId41" name="Check Box 147">
              <controlPr defaultSize="0" autoFill="0" autoLine="0" autoPict="0">
                <anchor moveWithCells="1">
                  <from>
                    <xdr:col>3</xdr:col>
                    <xdr:colOff>152400</xdr:colOff>
                    <xdr:row>57</xdr:row>
                    <xdr:rowOff>0</xdr:rowOff>
                  </from>
                  <to>
                    <xdr:col>3</xdr:col>
                    <xdr:colOff>495300</xdr:colOff>
                    <xdr:row>57</xdr:row>
                    <xdr:rowOff>328613</xdr:rowOff>
                  </to>
                </anchor>
              </controlPr>
            </control>
          </mc:Choice>
        </mc:AlternateContent>
        <mc:AlternateContent xmlns:mc="http://schemas.openxmlformats.org/markup-compatibility/2006">
          <mc:Choice Requires="x14">
            <control shapeId="2196" r:id="rId42" name="Check Box 148">
              <controlPr defaultSize="0" autoFill="0" autoLine="0" autoPict="0">
                <anchor moveWithCells="1">
                  <from>
                    <xdr:col>3</xdr:col>
                    <xdr:colOff>152400</xdr:colOff>
                    <xdr:row>58</xdr:row>
                    <xdr:rowOff>0</xdr:rowOff>
                  </from>
                  <to>
                    <xdr:col>3</xdr:col>
                    <xdr:colOff>495300</xdr:colOff>
                    <xdr:row>58</xdr:row>
                    <xdr:rowOff>328613</xdr:rowOff>
                  </to>
                </anchor>
              </controlPr>
            </control>
          </mc:Choice>
        </mc:AlternateContent>
        <mc:AlternateContent xmlns:mc="http://schemas.openxmlformats.org/markup-compatibility/2006">
          <mc:Choice Requires="x14">
            <control shapeId="2197" r:id="rId43" name="Check Box 149">
              <controlPr defaultSize="0" autoFill="0" autoLine="0" autoPict="0">
                <anchor moveWithCells="1">
                  <from>
                    <xdr:col>3</xdr:col>
                    <xdr:colOff>152400</xdr:colOff>
                    <xdr:row>59</xdr:row>
                    <xdr:rowOff>0</xdr:rowOff>
                  </from>
                  <to>
                    <xdr:col>3</xdr:col>
                    <xdr:colOff>495300</xdr:colOff>
                    <xdr:row>59</xdr:row>
                    <xdr:rowOff>342900</xdr:rowOff>
                  </to>
                </anchor>
              </controlPr>
            </control>
          </mc:Choice>
        </mc:AlternateContent>
        <mc:AlternateContent xmlns:mc="http://schemas.openxmlformats.org/markup-compatibility/2006">
          <mc:Choice Requires="x14">
            <control shapeId="2198" r:id="rId44" name="Check Box 150">
              <controlPr defaultSize="0" autoFill="0" autoLine="0" autoPict="0">
                <anchor moveWithCells="1">
                  <from>
                    <xdr:col>3</xdr:col>
                    <xdr:colOff>152400</xdr:colOff>
                    <xdr:row>60</xdr:row>
                    <xdr:rowOff>0</xdr:rowOff>
                  </from>
                  <to>
                    <xdr:col>3</xdr:col>
                    <xdr:colOff>495300</xdr:colOff>
                    <xdr:row>60</xdr:row>
                    <xdr:rowOff>328613</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V29"/>
  <sheetViews>
    <sheetView showGridLines="0" topLeftCell="A3" zoomScale="75" zoomScaleNormal="75" workbookViewId="0">
      <selection activeCell="D8" sqref="D8"/>
    </sheetView>
  </sheetViews>
  <sheetFormatPr defaultColWidth="11" defaultRowHeight="15.75"/>
  <cols>
    <col min="1" max="1" width="2.3125" style="5" customWidth="1"/>
    <col min="2" max="2" width="21.8125" customWidth="1"/>
    <col min="3" max="3" width="49.6875" customWidth="1"/>
    <col min="4" max="4" width="10.4375" customWidth="1"/>
    <col min="5" max="5" width="12.3125" hidden="1" customWidth="1"/>
    <col min="6" max="6" width="12.3125" customWidth="1"/>
    <col min="7" max="7" width="11.6875" hidden="1" customWidth="1"/>
    <col min="8" max="8" width="9.8125" customWidth="1"/>
    <col min="9" max="9" width="14.5" customWidth="1"/>
    <col min="10" max="10" width="13.3125" customWidth="1"/>
    <col min="11" max="11" width="22.6875" customWidth="1"/>
    <col min="12" max="12" width="28.5" customWidth="1"/>
    <col min="13" max="13" width="13.8125" style="46" hidden="1" customWidth="1"/>
    <col min="14" max="14" width="15.3125" style="46" hidden="1" customWidth="1"/>
    <col min="15" max="15" width="20.3125" style="46" hidden="1" customWidth="1"/>
    <col min="16" max="16" width="10.8125" style="61" hidden="1" customWidth="1"/>
    <col min="17" max="19" width="10.8125" style="46" hidden="1" customWidth="1"/>
    <col min="20" max="20" width="10.8125" style="54" hidden="1" customWidth="1"/>
    <col min="21" max="25" width="10.8125" style="46" hidden="1" customWidth="1"/>
    <col min="26" max="26" width="21.8125" style="46" hidden="1" customWidth="1"/>
    <col min="27" max="27" width="21.6875" style="46" hidden="1" customWidth="1"/>
    <col min="28" max="48" width="11" style="28"/>
  </cols>
  <sheetData>
    <row r="1" spans="1:48" ht="8" customHeight="1">
      <c r="A1" s="577"/>
      <c r="B1" s="387"/>
      <c r="C1" s="387"/>
      <c r="D1" s="387"/>
      <c r="E1" s="387"/>
      <c r="F1" s="387"/>
      <c r="G1" s="387"/>
      <c r="H1" s="387"/>
      <c r="I1" s="387"/>
      <c r="J1" s="387"/>
      <c r="K1" s="387"/>
      <c r="L1" s="432"/>
      <c r="M1" s="430"/>
    </row>
    <row r="2" spans="1:48" ht="67.05" customHeight="1">
      <c r="A2" s="578"/>
      <c r="B2" s="374" t="s">
        <v>34</v>
      </c>
      <c r="C2" s="374" t="s">
        <v>65</v>
      </c>
      <c r="D2" s="579" t="s">
        <v>72</v>
      </c>
      <c r="E2" s="394"/>
      <c r="F2" s="394"/>
      <c r="G2" s="394"/>
      <c r="H2" s="394"/>
      <c r="I2" s="394"/>
      <c r="J2" s="394"/>
      <c r="K2" s="394"/>
      <c r="L2" s="376"/>
      <c r="M2" s="430"/>
    </row>
    <row r="3" spans="1:48" ht="21" customHeight="1">
      <c r="A3" s="437"/>
      <c r="B3" s="689" t="s">
        <v>339</v>
      </c>
      <c r="C3" s="689"/>
      <c r="D3" s="689"/>
      <c r="E3" s="689"/>
      <c r="F3" s="689"/>
      <c r="G3" s="689"/>
      <c r="H3" s="689"/>
      <c r="I3" s="689"/>
      <c r="J3" s="689"/>
      <c r="K3" s="689"/>
      <c r="L3" s="690"/>
      <c r="M3" s="430"/>
    </row>
    <row r="4" spans="1:48" ht="32" customHeight="1">
      <c r="A4" s="437"/>
      <c r="B4" s="689"/>
      <c r="C4" s="689"/>
      <c r="D4" s="689"/>
      <c r="E4" s="689"/>
      <c r="F4" s="689"/>
      <c r="G4" s="689"/>
      <c r="H4" s="689"/>
      <c r="I4" s="689"/>
      <c r="J4" s="689"/>
      <c r="K4" s="689"/>
      <c r="L4" s="690"/>
      <c r="M4" s="430"/>
    </row>
    <row r="5" spans="1:48" ht="8" customHeight="1">
      <c r="A5" s="437"/>
      <c r="B5" s="438"/>
      <c r="C5" s="439"/>
      <c r="D5" s="439"/>
      <c r="E5" s="354"/>
      <c r="F5" s="354"/>
      <c r="G5" s="354"/>
      <c r="H5" s="354"/>
      <c r="I5" s="354"/>
      <c r="J5" s="354"/>
      <c r="K5" s="354"/>
      <c r="L5" s="379"/>
      <c r="M5" s="430"/>
    </row>
    <row r="6" spans="1:48" ht="47" customHeight="1">
      <c r="A6" s="440"/>
      <c r="B6" s="441"/>
      <c r="C6" s="441"/>
      <c r="D6" s="442" t="s">
        <v>338</v>
      </c>
      <c r="E6" s="441"/>
      <c r="F6" s="442" t="s">
        <v>47</v>
      </c>
      <c r="G6" s="442" t="s">
        <v>47</v>
      </c>
      <c r="H6" s="443"/>
      <c r="I6" s="442" t="s">
        <v>333</v>
      </c>
      <c r="J6" s="443"/>
      <c r="K6" s="444" t="s">
        <v>367</v>
      </c>
      <c r="L6" s="445" t="s">
        <v>366</v>
      </c>
      <c r="M6" s="576" t="s">
        <v>38</v>
      </c>
      <c r="N6" s="48" t="s">
        <v>39</v>
      </c>
      <c r="O6" s="48" t="s">
        <v>40</v>
      </c>
      <c r="P6" s="48" t="s">
        <v>41</v>
      </c>
      <c r="Q6" s="48" t="s">
        <v>42</v>
      </c>
      <c r="R6" s="48" t="s">
        <v>39</v>
      </c>
      <c r="S6" s="48" t="s">
        <v>40</v>
      </c>
      <c r="T6" s="48" t="s">
        <v>41</v>
      </c>
      <c r="U6" s="49" t="s">
        <v>43</v>
      </c>
      <c r="V6" s="49" t="s">
        <v>39</v>
      </c>
      <c r="W6" s="49" t="s">
        <v>40</v>
      </c>
      <c r="X6" s="49" t="s">
        <v>41</v>
      </c>
      <c r="Y6" s="50" t="s">
        <v>44</v>
      </c>
      <c r="Z6" s="51" t="s">
        <v>45</v>
      </c>
      <c r="AA6" s="51" t="s">
        <v>46</v>
      </c>
      <c r="AB6" s="34"/>
    </row>
    <row r="7" spans="1:48" ht="31.05" customHeight="1">
      <c r="A7" s="446"/>
      <c r="B7" s="447" t="s">
        <v>73</v>
      </c>
      <c r="C7" s="40"/>
      <c r="D7" s="40"/>
      <c r="E7" s="40"/>
      <c r="F7" s="40"/>
      <c r="G7" s="40"/>
      <c r="H7" s="40"/>
      <c r="I7" s="40"/>
      <c r="J7" s="40"/>
      <c r="K7" s="40"/>
      <c r="L7" s="449"/>
      <c r="M7" s="430"/>
    </row>
    <row r="8" spans="1:48" s="6" customFormat="1" ht="28.05" customHeight="1">
      <c r="A8" s="457"/>
      <c r="B8" s="44"/>
      <c r="C8" s="458" t="s">
        <v>74</v>
      </c>
      <c r="D8" s="349"/>
      <c r="E8" s="473" t="b">
        <v>0</v>
      </c>
      <c r="F8" s="461">
        <f>('MAIN SHEET'!$H$32)*I8/100</f>
        <v>0</v>
      </c>
      <c r="G8" s="461">
        <f>('MAIN SHEET'!$I$32)*I8/100</f>
        <v>0</v>
      </c>
      <c r="H8" s="44" t="s">
        <v>453</v>
      </c>
      <c r="I8" s="512">
        <v>100</v>
      </c>
      <c r="J8" s="462" t="s">
        <v>334</v>
      </c>
      <c r="K8" s="463">
        <f>$AA8</f>
        <v>0</v>
      </c>
      <c r="L8" s="464" t="str">
        <f>IF($E8,K8,"")</f>
        <v/>
      </c>
      <c r="M8" s="53">
        <v>304.52</v>
      </c>
      <c r="N8" s="52" t="s">
        <v>138</v>
      </c>
      <c r="O8" s="52">
        <f>(G8*0.0762)*M8</f>
        <v>0</v>
      </c>
      <c r="P8" s="62" t="s">
        <v>139</v>
      </c>
      <c r="Q8" s="52"/>
      <c r="R8" s="52"/>
      <c r="S8" s="52"/>
      <c r="T8" s="55"/>
      <c r="U8" s="52"/>
      <c r="V8" s="52"/>
      <c r="W8" s="52"/>
      <c r="X8" s="52"/>
      <c r="Y8" s="52">
        <f>O8+S8+W8</f>
        <v>0</v>
      </c>
      <c r="Z8" s="52"/>
      <c r="AA8" s="52">
        <f>Y8-Z8</f>
        <v>0</v>
      </c>
      <c r="AB8" s="28"/>
      <c r="AC8" s="28"/>
      <c r="AD8" s="28"/>
      <c r="AE8" s="28"/>
      <c r="AF8" s="28"/>
      <c r="AG8" s="28"/>
      <c r="AH8" s="28"/>
      <c r="AI8" s="28"/>
      <c r="AJ8" s="28"/>
      <c r="AK8" s="28"/>
      <c r="AL8" s="28"/>
      <c r="AM8" s="28"/>
      <c r="AN8" s="28"/>
      <c r="AO8" s="28"/>
      <c r="AP8" s="28"/>
      <c r="AQ8" s="28"/>
      <c r="AR8" s="28"/>
      <c r="AS8" s="28"/>
      <c r="AT8" s="28"/>
      <c r="AU8" s="28"/>
      <c r="AV8" s="28"/>
    </row>
    <row r="9" spans="1:48" ht="28.05" customHeight="1">
      <c r="A9" s="437"/>
      <c r="B9" s="354"/>
      <c r="C9" s="465" t="s">
        <v>75</v>
      </c>
      <c r="D9" s="350"/>
      <c r="E9" s="510" t="b">
        <v>0</v>
      </c>
      <c r="F9" s="580">
        <f>('MAIN SHEET'!$H$32)*I9/100</f>
        <v>0</v>
      </c>
      <c r="G9" s="580">
        <f>('MAIN SHEET'!$I$32)*I9/100</f>
        <v>0</v>
      </c>
      <c r="H9" s="35" t="s">
        <v>453</v>
      </c>
      <c r="I9" s="512">
        <v>100</v>
      </c>
      <c r="J9" s="467" t="s">
        <v>334</v>
      </c>
      <c r="K9" s="514">
        <f>$AA9</f>
        <v>0</v>
      </c>
      <c r="L9" s="519" t="str">
        <f t="shared" ref="L9:L15" si="0">IF($E9,K9,"")</f>
        <v/>
      </c>
      <c r="M9" s="430">
        <v>250.4</v>
      </c>
      <c r="N9" s="46" t="s">
        <v>138</v>
      </c>
      <c r="O9" s="46">
        <f>(G9*0.0762)*M9</f>
        <v>0</v>
      </c>
      <c r="P9" s="61" t="s">
        <v>139</v>
      </c>
      <c r="Y9" s="52">
        <f t="shared" ref="Y9:Y23" si="1">O9+S9+W9</f>
        <v>0</v>
      </c>
      <c r="AA9" s="52">
        <f t="shared" ref="AA9:AA23" si="2">Y9-Z9</f>
        <v>0</v>
      </c>
    </row>
    <row r="10" spans="1:48" s="6" customFormat="1" ht="28.05" customHeight="1">
      <c r="A10" s="457"/>
      <c r="B10" s="44"/>
      <c r="C10" s="458" t="s">
        <v>76</v>
      </c>
      <c r="D10" s="349"/>
      <c r="E10" s="473" t="b">
        <v>0</v>
      </c>
      <c r="F10" s="461">
        <f>('MAIN SHEET'!$H$32)*I10/100</f>
        <v>0</v>
      </c>
      <c r="G10" s="461">
        <f>('MAIN SHEET'!$I$32)*I10/100</f>
        <v>0</v>
      </c>
      <c r="H10" s="44" t="s">
        <v>453</v>
      </c>
      <c r="I10" s="512">
        <v>100</v>
      </c>
      <c r="J10" s="462" t="s">
        <v>334</v>
      </c>
      <c r="K10" s="463">
        <f t="shared" ref="K10:K15" si="3">$AA10</f>
        <v>0</v>
      </c>
      <c r="L10" s="464" t="str">
        <f t="shared" si="0"/>
        <v/>
      </c>
      <c r="M10" s="85">
        <v>304.52</v>
      </c>
      <c r="N10" s="52" t="s">
        <v>138</v>
      </c>
      <c r="O10" s="52">
        <f>(G10*0.1016)*M10</f>
        <v>0</v>
      </c>
      <c r="P10" s="62" t="s">
        <v>139</v>
      </c>
      <c r="Q10" s="52"/>
      <c r="R10" s="52"/>
      <c r="S10" s="52"/>
      <c r="T10" s="55"/>
      <c r="U10" s="52"/>
      <c r="V10" s="52"/>
      <c r="W10" s="52"/>
      <c r="X10" s="52"/>
      <c r="Y10" s="52">
        <f t="shared" si="1"/>
        <v>0</v>
      </c>
      <c r="Z10" s="52"/>
      <c r="AA10" s="52">
        <f t="shared" si="2"/>
        <v>0</v>
      </c>
      <c r="AB10" s="28"/>
      <c r="AC10" s="28"/>
      <c r="AD10" s="28"/>
      <c r="AE10" s="28"/>
      <c r="AF10" s="28"/>
      <c r="AG10" s="28"/>
      <c r="AH10" s="28"/>
      <c r="AI10" s="28"/>
      <c r="AJ10" s="28"/>
      <c r="AK10" s="28"/>
      <c r="AL10" s="28"/>
      <c r="AM10" s="28"/>
      <c r="AN10" s="28"/>
      <c r="AO10" s="28"/>
      <c r="AP10" s="28"/>
      <c r="AQ10" s="28"/>
      <c r="AR10" s="28"/>
      <c r="AS10" s="28"/>
      <c r="AT10" s="28"/>
      <c r="AU10" s="28"/>
      <c r="AV10" s="28"/>
    </row>
    <row r="11" spans="1:48" ht="28.05" customHeight="1">
      <c r="A11" s="437"/>
      <c r="B11" s="354"/>
      <c r="C11" s="465" t="s">
        <v>77</v>
      </c>
      <c r="D11" s="350"/>
      <c r="E11" s="481" t="b">
        <v>0</v>
      </c>
      <c r="F11" s="580">
        <f>('MAIN SHEET'!$H$32)*I11/100</f>
        <v>0</v>
      </c>
      <c r="G11" s="580">
        <f>('MAIN SHEET'!$I$32)*I11/100</f>
        <v>0</v>
      </c>
      <c r="H11" s="35" t="s">
        <v>453</v>
      </c>
      <c r="I11" s="512">
        <v>100</v>
      </c>
      <c r="J11" s="467" t="s">
        <v>334</v>
      </c>
      <c r="K11" s="514">
        <f t="shared" si="3"/>
        <v>0</v>
      </c>
      <c r="L11" s="519" t="str">
        <f t="shared" si="0"/>
        <v/>
      </c>
      <c r="M11" s="430">
        <v>250.4</v>
      </c>
      <c r="N11" s="46" t="s">
        <v>138</v>
      </c>
      <c r="O11" s="46">
        <f>(G11*0.1016)*M11</f>
        <v>0</v>
      </c>
      <c r="P11" s="61" t="s">
        <v>139</v>
      </c>
      <c r="Y11" s="52">
        <f t="shared" si="1"/>
        <v>0</v>
      </c>
      <c r="AA11" s="52">
        <f t="shared" si="2"/>
        <v>0</v>
      </c>
    </row>
    <row r="12" spans="1:48" s="6" customFormat="1" ht="28.05" customHeight="1">
      <c r="A12" s="457"/>
      <c r="B12" s="44"/>
      <c r="C12" s="458" t="s">
        <v>78</v>
      </c>
      <c r="D12" s="349"/>
      <c r="E12" s="473" t="b">
        <v>0</v>
      </c>
      <c r="F12" s="461">
        <f>('MAIN SHEET'!$H$32)*I12/100</f>
        <v>0</v>
      </c>
      <c r="G12" s="461">
        <f>('MAIN SHEET'!$I$32)*I12/100</f>
        <v>0</v>
      </c>
      <c r="H12" s="44" t="s">
        <v>453</v>
      </c>
      <c r="I12" s="512">
        <v>100</v>
      </c>
      <c r="J12" s="462" t="s">
        <v>334</v>
      </c>
      <c r="K12" s="463">
        <f t="shared" si="3"/>
        <v>0</v>
      </c>
      <c r="L12" s="464" t="str">
        <f t="shared" si="0"/>
        <v/>
      </c>
      <c r="M12" s="85">
        <v>304.52</v>
      </c>
      <c r="N12" s="52" t="s">
        <v>138</v>
      </c>
      <c r="O12" s="52">
        <f>(G12*0.1524)*M12</f>
        <v>0</v>
      </c>
      <c r="P12" s="62" t="s">
        <v>139</v>
      </c>
      <c r="Q12" s="52"/>
      <c r="R12" s="52"/>
      <c r="S12" s="52"/>
      <c r="T12" s="55"/>
      <c r="U12" s="52"/>
      <c r="V12" s="52"/>
      <c r="W12" s="52"/>
      <c r="X12" s="52"/>
      <c r="Y12" s="52">
        <f t="shared" si="1"/>
        <v>0</v>
      </c>
      <c r="Z12" s="52"/>
      <c r="AA12" s="52">
        <f t="shared" si="2"/>
        <v>0</v>
      </c>
      <c r="AB12" s="28"/>
      <c r="AC12" s="28"/>
      <c r="AD12" s="28"/>
      <c r="AE12" s="28"/>
      <c r="AF12" s="28"/>
      <c r="AG12" s="28"/>
      <c r="AH12" s="28"/>
      <c r="AI12" s="28"/>
      <c r="AJ12" s="28"/>
      <c r="AK12" s="28"/>
      <c r="AL12" s="28"/>
      <c r="AM12" s="28"/>
      <c r="AN12" s="28"/>
      <c r="AO12" s="28"/>
      <c r="AP12" s="28"/>
      <c r="AQ12" s="28"/>
      <c r="AR12" s="28"/>
      <c r="AS12" s="28"/>
      <c r="AT12" s="28"/>
      <c r="AU12" s="28"/>
      <c r="AV12" s="28"/>
    </row>
    <row r="13" spans="1:48" ht="28.05" customHeight="1">
      <c r="A13" s="437"/>
      <c r="B13" s="354"/>
      <c r="C13" s="465" t="s">
        <v>79</v>
      </c>
      <c r="D13" s="350"/>
      <c r="E13" s="481" t="b">
        <v>0</v>
      </c>
      <c r="F13" s="580">
        <f>('MAIN SHEET'!$H$32)*I13/100</f>
        <v>0</v>
      </c>
      <c r="G13" s="580">
        <f>('MAIN SHEET'!$I$32)*I13/100</f>
        <v>0</v>
      </c>
      <c r="H13" s="35" t="s">
        <v>453</v>
      </c>
      <c r="I13" s="512">
        <v>100</v>
      </c>
      <c r="J13" s="467" t="s">
        <v>334</v>
      </c>
      <c r="K13" s="514">
        <f t="shared" si="3"/>
        <v>0</v>
      </c>
      <c r="L13" s="519" t="str">
        <f t="shared" si="0"/>
        <v/>
      </c>
      <c r="M13" s="430">
        <v>250.4</v>
      </c>
      <c r="N13" s="46" t="s">
        <v>138</v>
      </c>
      <c r="O13" s="46">
        <f>(G13*0.1524)*M13</f>
        <v>0</v>
      </c>
      <c r="P13" s="61" t="s">
        <v>139</v>
      </c>
      <c r="Y13" s="52">
        <f t="shared" si="1"/>
        <v>0</v>
      </c>
      <c r="AA13" s="52">
        <f t="shared" si="2"/>
        <v>0</v>
      </c>
    </row>
    <row r="14" spans="1:48" s="6" customFormat="1" ht="28.05" customHeight="1">
      <c r="A14" s="457"/>
      <c r="B14" s="44"/>
      <c r="C14" s="488" t="s">
        <v>294</v>
      </c>
      <c r="D14" s="349"/>
      <c r="E14" s="473" t="b">
        <v>0</v>
      </c>
      <c r="F14" s="461">
        <f>('MAIN SHEET'!$H$32)*I14/100</f>
        <v>0</v>
      </c>
      <c r="G14" s="461">
        <f>('MAIN SHEET'!$I$32)*I14/100</f>
        <v>0</v>
      </c>
      <c r="H14" s="44" t="s">
        <v>453</v>
      </c>
      <c r="I14" s="512">
        <v>100</v>
      </c>
      <c r="J14" s="462" t="s">
        <v>334</v>
      </c>
      <c r="K14" s="463">
        <f t="shared" si="3"/>
        <v>0</v>
      </c>
      <c r="L14" s="464" t="str">
        <f t="shared" si="0"/>
        <v/>
      </c>
      <c r="M14" s="85">
        <v>262.5</v>
      </c>
      <c r="N14" s="52" t="s">
        <v>138</v>
      </c>
      <c r="O14" s="52">
        <f>G14*0.1016*0.2*M14</f>
        <v>0</v>
      </c>
      <c r="P14" s="116" t="s">
        <v>295</v>
      </c>
      <c r="Q14" s="52">
        <v>9.173</v>
      </c>
      <c r="R14" s="52" t="s">
        <v>297</v>
      </c>
      <c r="S14" s="52">
        <f>G14*0.1016*Q14</f>
        <v>0</v>
      </c>
      <c r="T14" s="117" t="s">
        <v>296</v>
      </c>
      <c r="U14" s="52"/>
      <c r="V14" s="52"/>
      <c r="W14" s="52"/>
      <c r="X14" s="52"/>
      <c r="Y14" s="52">
        <f>O14+S14+W14</f>
        <v>0</v>
      </c>
      <c r="Z14" s="52"/>
      <c r="AA14" s="52">
        <f t="shared" si="2"/>
        <v>0</v>
      </c>
      <c r="AB14" s="28"/>
      <c r="AC14" s="28"/>
      <c r="AD14" s="28"/>
      <c r="AE14" s="28"/>
      <c r="AF14" s="28"/>
      <c r="AG14" s="28"/>
      <c r="AH14" s="28"/>
      <c r="AI14" s="28"/>
      <c r="AJ14" s="28"/>
      <c r="AK14" s="28"/>
      <c r="AL14" s="28"/>
      <c r="AM14" s="28"/>
      <c r="AN14" s="28"/>
      <c r="AO14" s="28"/>
      <c r="AP14" s="28"/>
      <c r="AQ14" s="28"/>
      <c r="AR14" s="28"/>
      <c r="AS14" s="28"/>
      <c r="AT14" s="28"/>
      <c r="AU14" s="28"/>
      <c r="AV14" s="28"/>
    </row>
    <row r="15" spans="1:48" ht="28.05" customHeight="1">
      <c r="A15" s="437"/>
      <c r="B15" s="354"/>
      <c r="C15" s="581" t="s">
        <v>397</v>
      </c>
      <c r="D15" s="482"/>
      <c r="E15" s="481" t="b">
        <v>0</v>
      </c>
      <c r="F15" s="580">
        <f>('MAIN SHEET'!$H$32)*I15/100</f>
        <v>0</v>
      </c>
      <c r="G15" s="580">
        <f>('MAIN SHEET'!$I$32)*I15/100</f>
        <v>0</v>
      </c>
      <c r="H15" s="35" t="s">
        <v>453</v>
      </c>
      <c r="I15" s="512">
        <v>100</v>
      </c>
      <c r="J15" s="467" t="s">
        <v>334</v>
      </c>
      <c r="K15" s="514">
        <f t="shared" si="3"/>
        <v>0</v>
      </c>
      <c r="L15" s="519" t="str">
        <f t="shared" si="0"/>
        <v/>
      </c>
      <c r="M15" s="200">
        <f>129.7*2</f>
        <v>259.39999999999998</v>
      </c>
      <c r="N15" s="65" t="s">
        <v>138</v>
      </c>
      <c r="O15" s="65">
        <f>G15*0.01905*M15</f>
        <v>0</v>
      </c>
      <c r="P15" s="138" t="s">
        <v>181</v>
      </c>
      <c r="Q15" s="204">
        <v>129.88999999999999</v>
      </c>
      <c r="R15" s="204" t="s">
        <v>138</v>
      </c>
      <c r="S15" s="204">
        <f>G15*0.01905*Q15</f>
        <v>0</v>
      </c>
      <c r="T15" s="210" t="s">
        <v>384</v>
      </c>
      <c r="U15" s="65"/>
      <c r="V15" s="65"/>
      <c r="W15" s="65"/>
      <c r="X15" s="65"/>
      <c r="Y15" s="65">
        <f>AVERAGE(O15,S15,W15)</f>
        <v>0</v>
      </c>
      <c r="Z15" s="65"/>
      <c r="AA15" s="52">
        <f t="shared" si="2"/>
        <v>0</v>
      </c>
    </row>
    <row r="16" spans="1:48" s="6" customFormat="1" ht="28.05" customHeight="1">
      <c r="A16" s="457"/>
      <c r="B16" s="44"/>
      <c r="C16" s="488"/>
      <c r="D16" s="44"/>
      <c r="E16" s="44"/>
      <c r="F16" s="44"/>
      <c r="G16" s="44"/>
      <c r="H16" s="44"/>
      <c r="I16" s="44"/>
      <c r="J16" s="462"/>
      <c r="K16" s="517"/>
      <c r="L16" s="582"/>
      <c r="M16" s="85"/>
      <c r="N16" s="52"/>
      <c r="O16" s="52"/>
      <c r="P16" s="116"/>
      <c r="Q16" s="52"/>
      <c r="R16" s="52"/>
      <c r="S16" s="52"/>
      <c r="T16" s="117"/>
      <c r="U16" s="52"/>
      <c r="V16" s="52"/>
      <c r="W16" s="52"/>
      <c r="X16" s="52"/>
      <c r="Y16" s="52"/>
      <c r="Z16" s="52"/>
      <c r="AA16" s="52"/>
      <c r="AB16" s="28"/>
      <c r="AC16" s="28"/>
      <c r="AD16" s="28"/>
      <c r="AE16" s="28"/>
      <c r="AF16" s="28"/>
      <c r="AG16" s="28"/>
      <c r="AH16" s="28"/>
      <c r="AI16" s="28"/>
      <c r="AJ16" s="28"/>
      <c r="AK16" s="28"/>
      <c r="AL16" s="28"/>
      <c r="AM16" s="28"/>
      <c r="AN16" s="28"/>
      <c r="AO16" s="28"/>
      <c r="AP16" s="28"/>
      <c r="AQ16" s="28"/>
      <c r="AR16" s="28"/>
      <c r="AS16" s="28"/>
      <c r="AT16" s="28"/>
      <c r="AU16" s="28"/>
      <c r="AV16" s="28"/>
    </row>
    <row r="17" spans="1:48" s="6" customFormat="1" ht="28.05" customHeight="1">
      <c r="A17" s="446"/>
      <c r="B17" s="447" t="s">
        <v>80</v>
      </c>
      <c r="C17" s="40"/>
      <c r="D17" s="518" t="s">
        <v>71</v>
      </c>
      <c r="E17" s="518" t="s">
        <v>71</v>
      </c>
      <c r="F17" s="351"/>
      <c r="G17" s="154">
        <f>F17</f>
        <v>0</v>
      </c>
      <c r="H17" s="40"/>
      <c r="I17" s="40"/>
      <c r="J17" s="40"/>
      <c r="K17" s="40"/>
      <c r="L17" s="449"/>
      <c r="M17" s="85"/>
      <c r="N17" s="52"/>
      <c r="O17" s="52"/>
      <c r="P17" s="62"/>
      <c r="Q17" s="52"/>
      <c r="R17" s="52"/>
      <c r="S17" s="52"/>
      <c r="T17" s="55"/>
      <c r="U17" s="52"/>
      <c r="V17" s="52"/>
      <c r="W17" s="52"/>
      <c r="X17" s="52"/>
      <c r="Y17" s="52">
        <f t="shared" si="1"/>
        <v>0</v>
      </c>
      <c r="Z17" s="52"/>
      <c r="AA17" s="52">
        <f t="shared" si="2"/>
        <v>0</v>
      </c>
      <c r="AB17" s="28"/>
      <c r="AC17" s="28"/>
      <c r="AD17" s="28"/>
      <c r="AE17" s="28"/>
      <c r="AF17" s="28"/>
      <c r="AG17" s="28"/>
      <c r="AH17" s="28"/>
      <c r="AI17" s="28"/>
      <c r="AJ17" s="28"/>
      <c r="AK17" s="28"/>
      <c r="AL17" s="28"/>
      <c r="AM17" s="28"/>
      <c r="AN17" s="28"/>
      <c r="AO17" s="28"/>
      <c r="AP17" s="28"/>
      <c r="AQ17" s="28"/>
      <c r="AR17" s="28"/>
      <c r="AS17" s="28"/>
      <c r="AT17" s="28"/>
      <c r="AU17" s="28"/>
      <c r="AV17" s="28"/>
    </row>
    <row r="18" spans="1:48" ht="28.05" customHeight="1">
      <c r="A18" s="437"/>
      <c r="B18" s="354"/>
      <c r="C18" s="480" t="s">
        <v>81</v>
      </c>
      <c r="D18" s="482"/>
      <c r="E18" s="481" t="b">
        <v>0</v>
      </c>
      <c r="F18" s="580">
        <f>('MAIN SHEET'!$H$32)*I18/100</f>
        <v>0</v>
      </c>
      <c r="G18" s="580">
        <f>('MAIN SHEET'!$I$32)*I18/100</f>
        <v>0</v>
      </c>
      <c r="H18" s="35" t="s">
        <v>453</v>
      </c>
      <c r="I18" s="512">
        <v>100</v>
      </c>
      <c r="J18" s="467" t="s">
        <v>334</v>
      </c>
      <c r="K18" s="514">
        <f t="shared" ref="K18:K23" si="4">$AA18</f>
        <v>0</v>
      </c>
      <c r="L18" s="519" t="str">
        <f t="shared" ref="L18:L23" si="5">IF($E18,K18,"")</f>
        <v/>
      </c>
      <c r="M18" s="430">
        <v>2.512</v>
      </c>
      <c r="N18" s="46" t="s">
        <v>142</v>
      </c>
      <c r="O18" s="46">
        <f>(G17/5.68)*M18*G18</f>
        <v>0</v>
      </c>
      <c r="P18" s="64" t="s">
        <v>168</v>
      </c>
      <c r="Y18" s="52">
        <f t="shared" si="1"/>
        <v>0</v>
      </c>
      <c r="AA18" s="52">
        <f t="shared" si="2"/>
        <v>0</v>
      </c>
    </row>
    <row r="19" spans="1:48" s="6" customFormat="1" ht="28.05" customHeight="1">
      <c r="A19" s="457"/>
      <c r="B19" s="44"/>
      <c r="C19" s="472" t="s">
        <v>52</v>
      </c>
      <c r="D19" s="349"/>
      <c r="E19" s="473" t="b">
        <v>0</v>
      </c>
      <c r="F19" s="461">
        <f>('MAIN SHEET'!$H$32)*I19/100</f>
        <v>0</v>
      </c>
      <c r="G19" s="461">
        <f>('MAIN SHEET'!$I$32)*I19/100</f>
        <v>0</v>
      </c>
      <c r="H19" s="44" t="s">
        <v>453</v>
      </c>
      <c r="I19" s="512">
        <v>100</v>
      </c>
      <c r="J19" s="462" t="s">
        <v>334</v>
      </c>
      <c r="K19" s="463">
        <f t="shared" si="4"/>
        <v>0</v>
      </c>
      <c r="L19" s="464" t="str">
        <f t="shared" si="5"/>
        <v/>
      </c>
      <c r="M19" s="85">
        <v>21.9</v>
      </c>
      <c r="N19" s="52" t="s">
        <v>142</v>
      </c>
      <c r="O19" s="52">
        <f>(G17/5.68)*M19*G19</f>
        <v>0</v>
      </c>
      <c r="P19" s="64" t="s">
        <v>169</v>
      </c>
      <c r="Q19" s="52">
        <v>34.43</v>
      </c>
      <c r="R19" s="52" t="s">
        <v>142</v>
      </c>
      <c r="S19" s="52">
        <f>(G17/5.68)*Q19*G19</f>
        <v>0</v>
      </c>
      <c r="T19" s="74" t="s">
        <v>145</v>
      </c>
      <c r="U19" s="52"/>
      <c r="V19" s="52"/>
      <c r="W19" s="52"/>
      <c r="X19" s="52"/>
      <c r="Y19" s="52">
        <f>(O19+S19)/2</f>
        <v>0</v>
      </c>
      <c r="Z19" s="52"/>
      <c r="AA19" s="52">
        <f t="shared" si="2"/>
        <v>0</v>
      </c>
      <c r="AB19" s="28"/>
      <c r="AC19" s="28"/>
      <c r="AD19" s="28"/>
      <c r="AE19" s="28"/>
      <c r="AF19" s="28"/>
      <c r="AG19" s="28"/>
      <c r="AH19" s="28"/>
      <c r="AI19" s="28"/>
      <c r="AJ19" s="28"/>
      <c r="AK19" s="28"/>
      <c r="AL19" s="28"/>
      <c r="AM19" s="28"/>
      <c r="AN19" s="28"/>
      <c r="AO19" s="28"/>
      <c r="AP19" s="28"/>
      <c r="AQ19" s="28"/>
      <c r="AR19" s="28"/>
      <c r="AS19" s="28"/>
      <c r="AT19" s="28"/>
      <c r="AU19" s="28"/>
      <c r="AV19" s="28"/>
    </row>
    <row r="20" spans="1:48" ht="28.05" customHeight="1">
      <c r="A20" s="437"/>
      <c r="B20" s="354"/>
      <c r="C20" s="480" t="s">
        <v>53</v>
      </c>
      <c r="D20" s="482"/>
      <c r="E20" s="481" t="b">
        <v>0</v>
      </c>
      <c r="F20" s="580">
        <f>('MAIN SHEET'!$H$32)*I20/100</f>
        <v>0</v>
      </c>
      <c r="G20" s="580">
        <f>('MAIN SHEET'!$I$32)*I20/100</f>
        <v>0</v>
      </c>
      <c r="H20" s="35" t="s">
        <v>453</v>
      </c>
      <c r="I20" s="512">
        <v>100</v>
      </c>
      <c r="J20" s="467" t="s">
        <v>334</v>
      </c>
      <c r="K20" s="514">
        <f t="shared" si="4"/>
        <v>0</v>
      </c>
      <c r="L20" s="519" t="str">
        <f t="shared" si="5"/>
        <v/>
      </c>
      <c r="M20" s="430">
        <v>2.63</v>
      </c>
      <c r="N20" s="46" t="s">
        <v>142</v>
      </c>
      <c r="O20" s="52">
        <f>(G17/5.68)*M20*G20</f>
        <v>0</v>
      </c>
      <c r="P20" s="64" t="s">
        <v>146</v>
      </c>
      <c r="Y20" s="52">
        <f t="shared" si="1"/>
        <v>0</v>
      </c>
      <c r="AA20" s="52">
        <f t="shared" si="2"/>
        <v>0</v>
      </c>
    </row>
    <row r="21" spans="1:48" s="6" customFormat="1" ht="28.05" customHeight="1">
      <c r="A21" s="457"/>
      <c r="B21" s="44"/>
      <c r="C21" s="472" t="s">
        <v>157</v>
      </c>
      <c r="D21" s="349"/>
      <c r="E21" s="473" t="b">
        <v>0</v>
      </c>
      <c r="F21" s="461">
        <f>('MAIN SHEET'!$H$32)*I21/100</f>
        <v>0</v>
      </c>
      <c r="G21" s="461">
        <f>('MAIN SHEET'!$I$32)*I21/100</f>
        <v>0</v>
      </c>
      <c r="H21" s="44" t="s">
        <v>453</v>
      </c>
      <c r="I21" s="512">
        <v>100</v>
      </c>
      <c r="J21" s="462" t="s">
        <v>334</v>
      </c>
      <c r="K21" s="463">
        <f t="shared" si="4"/>
        <v>0</v>
      </c>
      <c r="L21" s="464" t="str">
        <f t="shared" si="5"/>
        <v/>
      </c>
      <c r="M21" s="85">
        <v>7.1</v>
      </c>
      <c r="N21" s="52" t="s">
        <v>142</v>
      </c>
      <c r="O21" s="52">
        <f>(G17/5.68)*M21*G21</f>
        <v>0</v>
      </c>
      <c r="P21" s="64" t="s">
        <v>159</v>
      </c>
      <c r="Q21" s="52"/>
      <c r="R21" s="52"/>
      <c r="S21" s="52"/>
      <c r="T21" s="55"/>
      <c r="U21" s="52"/>
      <c r="V21" s="52"/>
      <c r="W21" s="52"/>
      <c r="X21" s="52"/>
      <c r="Y21" s="52">
        <f t="shared" si="1"/>
        <v>0</v>
      </c>
      <c r="Z21" s="52"/>
      <c r="AA21" s="52">
        <f t="shared" si="2"/>
        <v>0</v>
      </c>
      <c r="AB21" s="28"/>
      <c r="AC21" s="28"/>
      <c r="AD21" s="28"/>
      <c r="AE21" s="28"/>
      <c r="AF21" s="28"/>
      <c r="AG21" s="28"/>
      <c r="AH21" s="28"/>
      <c r="AI21" s="28"/>
      <c r="AJ21" s="28"/>
      <c r="AK21" s="28"/>
      <c r="AL21" s="28"/>
      <c r="AM21" s="28"/>
      <c r="AN21" s="28"/>
      <c r="AO21" s="28"/>
      <c r="AP21" s="28"/>
      <c r="AQ21" s="28"/>
      <c r="AR21" s="28"/>
      <c r="AS21" s="28"/>
      <c r="AT21" s="28"/>
      <c r="AU21" s="28"/>
      <c r="AV21" s="28"/>
    </row>
    <row r="22" spans="1:48" s="28" customFormat="1" ht="28.05" customHeight="1">
      <c r="A22" s="450"/>
      <c r="B22" s="35"/>
      <c r="C22" s="474" t="s">
        <v>158</v>
      </c>
      <c r="D22" s="350"/>
      <c r="E22" s="452" t="b">
        <v>0</v>
      </c>
      <c r="F22" s="580">
        <f>('MAIN SHEET'!$H$32)*I22/100</f>
        <v>0</v>
      </c>
      <c r="G22" s="580">
        <f>('MAIN SHEET'!$I$32)*I22/100</f>
        <v>0</v>
      </c>
      <c r="H22" s="35" t="s">
        <v>453</v>
      </c>
      <c r="I22" s="512">
        <v>100</v>
      </c>
      <c r="J22" s="467" t="s">
        <v>334</v>
      </c>
      <c r="K22" s="514">
        <f t="shared" si="4"/>
        <v>0</v>
      </c>
      <c r="L22" s="422" t="str">
        <f t="shared" si="5"/>
        <v/>
      </c>
      <c r="M22" s="200">
        <v>4.032</v>
      </c>
      <c r="N22" s="65" t="s">
        <v>142</v>
      </c>
      <c r="O22" s="65">
        <f>(G17/5.68)*M22*G22</f>
        <v>0</v>
      </c>
      <c r="P22" s="112" t="s">
        <v>160</v>
      </c>
      <c r="Q22" s="65"/>
      <c r="R22" s="65"/>
      <c r="S22" s="65"/>
      <c r="T22" s="107"/>
      <c r="U22" s="65"/>
      <c r="V22" s="65"/>
      <c r="W22" s="65"/>
      <c r="X22" s="65"/>
      <c r="Y22" s="65">
        <f t="shared" si="1"/>
        <v>0</v>
      </c>
      <c r="Z22" s="65"/>
      <c r="AA22" s="65">
        <f t="shared" si="2"/>
        <v>0</v>
      </c>
    </row>
    <row r="23" spans="1:48" s="6" customFormat="1" ht="28.05" customHeight="1">
      <c r="A23" s="457"/>
      <c r="B23" s="44"/>
      <c r="C23" s="472" t="s">
        <v>292</v>
      </c>
      <c r="D23" s="349"/>
      <c r="E23" s="473" t="b">
        <v>0</v>
      </c>
      <c r="F23" s="461">
        <f>('MAIN SHEET'!$H$32)*I23/100</f>
        <v>0</v>
      </c>
      <c r="G23" s="461">
        <f>('MAIN SHEET'!$I$32)*I23/100</f>
        <v>0</v>
      </c>
      <c r="H23" s="44" t="s">
        <v>453</v>
      </c>
      <c r="I23" s="512">
        <v>100</v>
      </c>
      <c r="J23" s="462" t="s">
        <v>334</v>
      </c>
      <c r="K23" s="463">
        <f t="shared" si="4"/>
        <v>0</v>
      </c>
      <c r="L23" s="464" t="str">
        <f t="shared" si="5"/>
        <v/>
      </c>
      <c r="M23" s="85">
        <v>15.2</v>
      </c>
      <c r="N23" s="52" t="s">
        <v>138</v>
      </c>
      <c r="O23" s="52">
        <f>(G17*0.0141*G23)*M23</f>
        <v>0</v>
      </c>
      <c r="P23" s="118" t="s">
        <v>170</v>
      </c>
      <c r="Q23" s="52"/>
      <c r="R23" s="52"/>
      <c r="S23" s="52"/>
      <c r="T23" s="55"/>
      <c r="U23" s="52"/>
      <c r="V23" s="52"/>
      <c r="W23" s="52"/>
      <c r="X23" s="52"/>
      <c r="Y23" s="52">
        <f t="shared" si="1"/>
        <v>0</v>
      </c>
      <c r="Z23" s="52"/>
      <c r="AA23" s="52">
        <f t="shared" si="2"/>
        <v>0</v>
      </c>
      <c r="AB23" s="28"/>
      <c r="AC23" s="28"/>
      <c r="AD23" s="28"/>
      <c r="AE23" s="28"/>
      <c r="AF23" s="28"/>
      <c r="AG23" s="28"/>
      <c r="AH23" s="28"/>
      <c r="AI23" s="28"/>
      <c r="AJ23" s="28"/>
      <c r="AK23" s="28"/>
      <c r="AL23" s="28"/>
      <c r="AM23" s="28"/>
      <c r="AN23" s="28"/>
      <c r="AO23" s="28"/>
      <c r="AP23" s="28"/>
      <c r="AQ23" s="28"/>
      <c r="AR23" s="28"/>
      <c r="AS23" s="28"/>
      <c r="AT23" s="28"/>
      <c r="AU23" s="28"/>
      <c r="AV23" s="28"/>
    </row>
    <row r="24" spans="1:48" s="28" customFormat="1" ht="28.05" customHeight="1">
      <c r="A24" s="450"/>
      <c r="B24" s="35"/>
      <c r="C24" s="35"/>
      <c r="D24" s="35"/>
      <c r="E24" s="35"/>
      <c r="F24" s="35"/>
      <c r="G24" s="35"/>
      <c r="H24" s="35"/>
      <c r="I24" s="35"/>
      <c r="J24" s="35"/>
      <c r="K24" s="35"/>
      <c r="L24" s="470"/>
      <c r="M24" s="200"/>
      <c r="N24" s="65"/>
      <c r="O24" s="65"/>
      <c r="P24" s="66"/>
      <c r="Q24" s="65"/>
      <c r="R24" s="65"/>
      <c r="S24" s="65"/>
      <c r="T24" s="107"/>
      <c r="U24" s="65"/>
      <c r="V24" s="65"/>
      <c r="W24" s="65"/>
      <c r="X24" s="65"/>
      <c r="Y24" s="65"/>
      <c r="Z24" s="65"/>
      <c r="AA24" s="65"/>
    </row>
    <row r="25" spans="1:48" ht="28.05" customHeight="1">
      <c r="A25" s="490"/>
      <c r="B25" s="491"/>
      <c r="C25" s="491"/>
      <c r="D25" s="491"/>
      <c r="E25" s="491"/>
      <c r="F25" s="534" t="s">
        <v>368</v>
      </c>
      <c r="G25" s="534"/>
      <c r="H25" s="493"/>
      <c r="I25" s="493"/>
      <c r="J25" s="493"/>
      <c r="K25" s="494"/>
      <c r="L25" s="495">
        <f>SUM(L8,L9,L10,L11,L12,L13,L14,L15,L18,L19,L20,L21,L22,L23)</f>
        <v>0</v>
      </c>
      <c r="M25" s="430"/>
    </row>
    <row r="26" spans="1:48" ht="28.05" customHeight="1"/>
    <row r="27" spans="1:48" ht="28.05" customHeight="1"/>
    <row r="28" spans="1:48" ht="28.05" customHeight="1"/>
    <row r="29" spans="1:48" ht="28.05" customHeight="1"/>
  </sheetData>
  <sheetProtection algorithmName="SHA-512" hashValue="eIgUZJbZwIRQ3HN8x4l4N34u07fgpFNFFXyP9SzYOBtVkN/1N1cF6XzZ7pJeWXCHDbzBpZtcO7PERQWyf6xGEA==" saltValue="9PcMq4YVxfhfv2hYrhRXHQ==" spinCount="100000" sheet="1" objects="1" scenarios="1" selectLockedCells="1"/>
  <mergeCells count="1">
    <mergeCell ref="B3:L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3</xdr:col>
                    <xdr:colOff>166688</xdr:colOff>
                    <xdr:row>7</xdr:row>
                    <xdr:rowOff>14288</xdr:rowOff>
                  </from>
                  <to>
                    <xdr:col>3</xdr:col>
                    <xdr:colOff>442913</xdr:colOff>
                    <xdr:row>8</xdr:row>
                    <xdr:rowOff>38100</xdr:rowOff>
                  </to>
                </anchor>
              </controlPr>
            </control>
          </mc:Choice>
        </mc:AlternateContent>
        <mc:AlternateContent xmlns:mc="http://schemas.openxmlformats.org/markup-compatibility/2006">
          <mc:Choice Requires="x14">
            <control shapeId="4176" r:id="rId4" name="Check Box 80">
              <controlPr defaultSize="0" autoFill="0" autoLine="0" autoPict="0">
                <anchor moveWithCells="1">
                  <from>
                    <xdr:col>3</xdr:col>
                    <xdr:colOff>166688</xdr:colOff>
                    <xdr:row>8</xdr:row>
                    <xdr:rowOff>14288</xdr:rowOff>
                  </from>
                  <to>
                    <xdr:col>3</xdr:col>
                    <xdr:colOff>442913</xdr:colOff>
                    <xdr:row>9</xdr:row>
                    <xdr:rowOff>38100</xdr:rowOff>
                  </to>
                </anchor>
              </controlPr>
            </control>
          </mc:Choice>
        </mc:AlternateContent>
        <mc:AlternateContent xmlns:mc="http://schemas.openxmlformats.org/markup-compatibility/2006">
          <mc:Choice Requires="x14">
            <control shapeId="4177" r:id="rId5" name="Check Box 81">
              <controlPr defaultSize="0" autoFill="0" autoLine="0" autoPict="0">
                <anchor moveWithCells="1">
                  <from>
                    <xdr:col>3</xdr:col>
                    <xdr:colOff>166688</xdr:colOff>
                    <xdr:row>9</xdr:row>
                    <xdr:rowOff>14288</xdr:rowOff>
                  </from>
                  <to>
                    <xdr:col>3</xdr:col>
                    <xdr:colOff>442913</xdr:colOff>
                    <xdr:row>10</xdr:row>
                    <xdr:rowOff>38100</xdr:rowOff>
                  </to>
                </anchor>
              </controlPr>
            </control>
          </mc:Choice>
        </mc:AlternateContent>
        <mc:AlternateContent xmlns:mc="http://schemas.openxmlformats.org/markup-compatibility/2006">
          <mc:Choice Requires="x14">
            <control shapeId="4178" r:id="rId6" name="Check Box 82">
              <controlPr defaultSize="0" autoFill="0" autoLine="0" autoPict="0">
                <anchor moveWithCells="1">
                  <from>
                    <xdr:col>3</xdr:col>
                    <xdr:colOff>166688</xdr:colOff>
                    <xdr:row>10</xdr:row>
                    <xdr:rowOff>14288</xdr:rowOff>
                  </from>
                  <to>
                    <xdr:col>3</xdr:col>
                    <xdr:colOff>442913</xdr:colOff>
                    <xdr:row>11</xdr:row>
                    <xdr:rowOff>38100</xdr:rowOff>
                  </to>
                </anchor>
              </controlPr>
            </control>
          </mc:Choice>
        </mc:AlternateContent>
        <mc:AlternateContent xmlns:mc="http://schemas.openxmlformats.org/markup-compatibility/2006">
          <mc:Choice Requires="x14">
            <control shapeId="4179" r:id="rId7" name="Check Box 83">
              <controlPr defaultSize="0" autoFill="0" autoLine="0" autoPict="0">
                <anchor moveWithCells="1">
                  <from>
                    <xdr:col>3</xdr:col>
                    <xdr:colOff>166688</xdr:colOff>
                    <xdr:row>11</xdr:row>
                    <xdr:rowOff>14288</xdr:rowOff>
                  </from>
                  <to>
                    <xdr:col>3</xdr:col>
                    <xdr:colOff>442913</xdr:colOff>
                    <xdr:row>12</xdr:row>
                    <xdr:rowOff>38100</xdr:rowOff>
                  </to>
                </anchor>
              </controlPr>
            </control>
          </mc:Choice>
        </mc:AlternateContent>
        <mc:AlternateContent xmlns:mc="http://schemas.openxmlformats.org/markup-compatibility/2006">
          <mc:Choice Requires="x14">
            <control shapeId="4180" r:id="rId8" name="Check Box 84">
              <controlPr defaultSize="0" autoFill="0" autoLine="0" autoPict="0">
                <anchor moveWithCells="1">
                  <from>
                    <xdr:col>3</xdr:col>
                    <xdr:colOff>166688</xdr:colOff>
                    <xdr:row>12</xdr:row>
                    <xdr:rowOff>14288</xdr:rowOff>
                  </from>
                  <to>
                    <xdr:col>3</xdr:col>
                    <xdr:colOff>442913</xdr:colOff>
                    <xdr:row>13</xdr:row>
                    <xdr:rowOff>38100</xdr:rowOff>
                  </to>
                </anchor>
              </controlPr>
            </control>
          </mc:Choice>
        </mc:AlternateContent>
        <mc:AlternateContent xmlns:mc="http://schemas.openxmlformats.org/markup-compatibility/2006">
          <mc:Choice Requires="x14">
            <control shapeId="4181" r:id="rId9" name="Check Box 85">
              <controlPr defaultSize="0" autoFill="0" autoLine="0" autoPict="0">
                <anchor moveWithCells="1">
                  <from>
                    <xdr:col>3</xdr:col>
                    <xdr:colOff>166688</xdr:colOff>
                    <xdr:row>13</xdr:row>
                    <xdr:rowOff>14288</xdr:rowOff>
                  </from>
                  <to>
                    <xdr:col>3</xdr:col>
                    <xdr:colOff>442913</xdr:colOff>
                    <xdr:row>14</xdr:row>
                    <xdr:rowOff>38100</xdr:rowOff>
                  </to>
                </anchor>
              </controlPr>
            </control>
          </mc:Choice>
        </mc:AlternateContent>
        <mc:AlternateContent xmlns:mc="http://schemas.openxmlformats.org/markup-compatibility/2006">
          <mc:Choice Requires="x14">
            <control shapeId="4182" r:id="rId10" name="Check Box 86">
              <controlPr defaultSize="0" autoFill="0" autoLine="0" autoPict="0">
                <anchor moveWithCells="1">
                  <from>
                    <xdr:col>3</xdr:col>
                    <xdr:colOff>166688</xdr:colOff>
                    <xdr:row>14</xdr:row>
                    <xdr:rowOff>14288</xdr:rowOff>
                  </from>
                  <to>
                    <xdr:col>3</xdr:col>
                    <xdr:colOff>442913</xdr:colOff>
                    <xdr:row>15</xdr:row>
                    <xdr:rowOff>38100</xdr:rowOff>
                  </to>
                </anchor>
              </controlPr>
            </control>
          </mc:Choice>
        </mc:AlternateContent>
        <mc:AlternateContent xmlns:mc="http://schemas.openxmlformats.org/markup-compatibility/2006">
          <mc:Choice Requires="x14">
            <control shapeId="4190" r:id="rId11" name="Check Box 94">
              <controlPr defaultSize="0" autoFill="0" autoLine="0" autoPict="0">
                <anchor moveWithCells="1">
                  <from>
                    <xdr:col>3</xdr:col>
                    <xdr:colOff>166688</xdr:colOff>
                    <xdr:row>17</xdr:row>
                    <xdr:rowOff>14288</xdr:rowOff>
                  </from>
                  <to>
                    <xdr:col>3</xdr:col>
                    <xdr:colOff>442913</xdr:colOff>
                    <xdr:row>18</xdr:row>
                    <xdr:rowOff>38100</xdr:rowOff>
                  </to>
                </anchor>
              </controlPr>
            </control>
          </mc:Choice>
        </mc:AlternateContent>
        <mc:AlternateContent xmlns:mc="http://schemas.openxmlformats.org/markup-compatibility/2006">
          <mc:Choice Requires="x14">
            <control shapeId="4196" r:id="rId12" name="Check Box 100">
              <controlPr defaultSize="0" autoFill="0" autoLine="0" autoPict="0">
                <anchor moveWithCells="1">
                  <from>
                    <xdr:col>3</xdr:col>
                    <xdr:colOff>166688</xdr:colOff>
                    <xdr:row>18</xdr:row>
                    <xdr:rowOff>14288</xdr:rowOff>
                  </from>
                  <to>
                    <xdr:col>3</xdr:col>
                    <xdr:colOff>442913</xdr:colOff>
                    <xdr:row>19</xdr:row>
                    <xdr:rowOff>38100</xdr:rowOff>
                  </to>
                </anchor>
              </controlPr>
            </control>
          </mc:Choice>
        </mc:AlternateContent>
        <mc:AlternateContent xmlns:mc="http://schemas.openxmlformats.org/markup-compatibility/2006">
          <mc:Choice Requires="x14">
            <control shapeId="4197" r:id="rId13" name="Check Box 101">
              <controlPr defaultSize="0" autoFill="0" autoLine="0" autoPict="0">
                <anchor moveWithCells="1">
                  <from>
                    <xdr:col>3</xdr:col>
                    <xdr:colOff>166688</xdr:colOff>
                    <xdr:row>19</xdr:row>
                    <xdr:rowOff>14288</xdr:rowOff>
                  </from>
                  <to>
                    <xdr:col>3</xdr:col>
                    <xdr:colOff>442913</xdr:colOff>
                    <xdr:row>20</xdr:row>
                    <xdr:rowOff>38100</xdr:rowOff>
                  </to>
                </anchor>
              </controlPr>
            </control>
          </mc:Choice>
        </mc:AlternateContent>
        <mc:AlternateContent xmlns:mc="http://schemas.openxmlformats.org/markup-compatibility/2006">
          <mc:Choice Requires="x14">
            <control shapeId="4198" r:id="rId14" name="Check Box 102">
              <controlPr defaultSize="0" autoFill="0" autoLine="0" autoPict="0">
                <anchor moveWithCells="1">
                  <from>
                    <xdr:col>3</xdr:col>
                    <xdr:colOff>166688</xdr:colOff>
                    <xdr:row>20</xdr:row>
                    <xdr:rowOff>14288</xdr:rowOff>
                  </from>
                  <to>
                    <xdr:col>3</xdr:col>
                    <xdr:colOff>442913</xdr:colOff>
                    <xdr:row>21</xdr:row>
                    <xdr:rowOff>38100</xdr:rowOff>
                  </to>
                </anchor>
              </controlPr>
            </control>
          </mc:Choice>
        </mc:AlternateContent>
        <mc:AlternateContent xmlns:mc="http://schemas.openxmlformats.org/markup-compatibility/2006">
          <mc:Choice Requires="x14">
            <control shapeId="4199" r:id="rId15" name="Check Box 103">
              <controlPr defaultSize="0" autoFill="0" autoLine="0" autoPict="0">
                <anchor moveWithCells="1">
                  <from>
                    <xdr:col>3</xdr:col>
                    <xdr:colOff>166688</xdr:colOff>
                    <xdr:row>21</xdr:row>
                    <xdr:rowOff>14288</xdr:rowOff>
                  </from>
                  <to>
                    <xdr:col>3</xdr:col>
                    <xdr:colOff>442913</xdr:colOff>
                    <xdr:row>22</xdr:row>
                    <xdr:rowOff>38100</xdr:rowOff>
                  </to>
                </anchor>
              </controlPr>
            </control>
          </mc:Choice>
        </mc:AlternateContent>
        <mc:AlternateContent xmlns:mc="http://schemas.openxmlformats.org/markup-compatibility/2006">
          <mc:Choice Requires="x14">
            <control shapeId="4200" r:id="rId16" name="Check Box 104">
              <controlPr defaultSize="0" autoFill="0" autoLine="0" autoPict="0">
                <anchor moveWithCells="1">
                  <from>
                    <xdr:col>3</xdr:col>
                    <xdr:colOff>166688</xdr:colOff>
                    <xdr:row>22</xdr:row>
                    <xdr:rowOff>14288</xdr:rowOff>
                  </from>
                  <to>
                    <xdr:col>3</xdr:col>
                    <xdr:colOff>442913</xdr:colOff>
                    <xdr:row>23</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A60"/>
  <sheetViews>
    <sheetView showGridLines="0" topLeftCell="A4" zoomScale="75" zoomScaleNormal="75" workbookViewId="0">
      <selection activeCell="C11" sqref="C11"/>
    </sheetView>
  </sheetViews>
  <sheetFormatPr defaultColWidth="11" defaultRowHeight="15.75"/>
  <cols>
    <col min="1" max="1" width="5.6875" style="5" customWidth="1"/>
    <col min="2" max="2" width="21.8125" customWidth="1"/>
    <col min="3" max="3" width="64.3125" customWidth="1"/>
    <col min="4" max="4" width="6.6875" customWidth="1"/>
    <col min="5" max="5" width="8.8125" customWidth="1"/>
    <col min="6" max="6" width="11.6875" customWidth="1"/>
    <col min="7" max="7" width="9.8125" customWidth="1"/>
    <col min="8" max="8" width="9.1875" customWidth="1"/>
    <col min="9" max="9" width="13.3125" customWidth="1"/>
    <col min="10" max="10" width="22.6875" customWidth="1"/>
    <col min="11" max="11" width="28.8125" customWidth="1"/>
    <col min="12" max="12" width="13.8125" customWidth="1"/>
    <col min="25" max="25" width="21.8125" customWidth="1"/>
    <col min="26" max="26" width="21.6875" customWidth="1"/>
  </cols>
  <sheetData>
    <row r="1" spans="1:27" ht="8" customHeight="1"/>
    <row r="2" spans="1:27" ht="60" customHeight="1">
      <c r="A2" s="30"/>
      <c r="B2" s="11" t="s">
        <v>34</v>
      </c>
      <c r="C2" s="11" t="s">
        <v>65</v>
      </c>
      <c r="D2" s="169" t="s">
        <v>16</v>
      </c>
      <c r="E2" s="9"/>
      <c r="F2" s="9"/>
      <c r="G2" s="9"/>
      <c r="H2" s="9"/>
      <c r="I2" s="9"/>
      <c r="J2" s="9"/>
      <c r="K2" s="9"/>
    </row>
    <row r="3" spans="1:27" ht="21" customHeight="1">
      <c r="B3" s="691" t="s">
        <v>339</v>
      </c>
      <c r="C3" s="691"/>
      <c r="D3" s="691"/>
      <c r="E3" s="691"/>
      <c r="F3" s="691"/>
      <c r="G3" s="691"/>
      <c r="H3" s="691"/>
      <c r="I3" s="691"/>
      <c r="J3" s="691"/>
      <c r="K3" s="690"/>
    </row>
    <row r="4" spans="1:27" ht="32" customHeight="1">
      <c r="B4" s="691"/>
      <c r="C4" s="691"/>
      <c r="D4" s="691"/>
      <c r="E4" s="691"/>
      <c r="F4" s="691"/>
      <c r="G4" s="691"/>
      <c r="H4" s="691"/>
      <c r="I4" s="691"/>
      <c r="J4" s="691"/>
      <c r="K4" s="690"/>
    </row>
    <row r="5" spans="1:27" ht="8" customHeight="1">
      <c r="B5" s="16"/>
      <c r="C5" s="13"/>
      <c r="D5" s="13"/>
    </row>
    <row r="6" spans="1:27" ht="47" customHeight="1">
      <c r="A6" s="123"/>
      <c r="B6" s="124"/>
      <c r="C6" s="124"/>
      <c r="D6" s="125" t="s">
        <v>338</v>
      </c>
      <c r="E6" s="124"/>
      <c r="F6" s="125" t="s">
        <v>47</v>
      </c>
      <c r="G6" s="126"/>
      <c r="H6" s="125" t="s">
        <v>333</v>
      </c>
      <c r="I6" s="126"/>
      <c r="J6" s="127" t="s">
        <v>367</v>
      </c>
      <c r="K6" s="127" t="s">
        <v>366</v>
      </c>
      <c r="L6" s="48" t="s">
        <v>38</v>
      </c>
      <c r="M6" s="48" t="s">
        <v>39</v>
      </c>
      <c r="N6" s="48" t="s">
        <v>40</v>
      </c>
      <c r="O6" s="48" t="s">
        <v>41</v>
      </c>
      <c r="P6" s="48" t="s">
        <v>42</v>
      </c>
      <c r="Q6" s="48" t="s">
        <v>39</v>
      </c>
      <c r="R6" s="48" t="s">
        <v>40</v>
      </c>
      <c r="S6" s="48" t="s">
        <v>41</v>
      </c>
      <c r="T6" s="49" t="s">
        <v>43</v>
      </c>
      <c r="U6" s="49" t="s">
        <v>39</v>
      </c>
      <c r="V6" s="49" t="s">
        <v>40</v>
      </c>
      <c r="W6" s="49" t="s">
        <v>41</v>
      </c>
      <c r="X6" s="50" t="s">
        <v>44</v>
      </c>
      <c r="Y6" s="51" t="s">
        <v>45</v>
      </c>
      <c r="Z6" s="51" t="s">
        <v>46</v>
      </c>
      <c r="AA6" s="34"/>
    </row>
    <row r="7" spans="1:27" s="214" customFormat="1" ht="31.05" customHeight="1">
      <c r="A7" s="216"/>
      <c r="B7" s="217" t="s">
        <v>83</v>
      </c>
      <c r="G7" s="227"/>
      <c r="H7" s="227"/>
      <c r="I7" s="228"/>
      <c r="L7" s="218"/>
      <c r="M7" s="218"/>
      <c r="N7" s="218"/>
      <c r="O7" s="218"/>
      <c r="P7" s="218"/>
      <c r="Q7" s="218"/>
      <c r="R7" s="218"/>
      <c r="S7" s="218"/>
      <c r="T7" s="218"/>
      <c r="U7" s="218"/>
      <c r="V7" s="218"/>
      <c r="W7" s="218"/>
      <c r="X7" s="218"/>
      <c r="Y7" s="218"/>
      <c r="Z7" s="218"/>
    </row>
    <row r="8" spans="1:27" s="214" customFormat="1" ht="28.05" customHeight="1">
      <c r="A8" s="216"/>
      <c r="C8" s="221" t="s">
        <v>55</v>
      </c>
      <c r="E8" s="224" t="b">
        <v>1</v>
      </c>
      <c r="F8" s="222" t="e">
        <f>('MAIN SHEET'!#REF!)*H8/100</f>
        <v>#REF!</v>
      </c>
      <c r="G8" s="214" t="s">
        <v>290</v>
      </c>
      <c r="H8" s="216">
        <v>100</v>
      </c>
      <c r="I8" s="229" t="s">
        <v>334</v>
      </c>
      <c r="J8" s="223" t="e">
        <f>$Z8</f>
        <v>#REF!</v>
      </c>
      <c r="K8" s="215" t="e">
        <f>IF($E8,J8,"")</f>
        <v>#REF!</v>
      </c>
      <c r="L8" s="218">
        <v>72.64</v>
      </c>
      <c r="M8" s="218" t="s">
        <v>138</v>
      </c>
      <c r="N8" s="218" t="e">
        <f>F8*0.2*0.0889*L8</f>
        <v>#REF!</v>
      </c>
      <c r="O8" s="225" t="s">
        <v>184</v>
      </c>
      <c r="P8" s="218">
        <v>74.02</v>
      </c>
      <c r="Q8" s="218" t="s">
        <v>138</v>
      </c>
      <c r="R8" s="218" t="e">
        <f>(F8*0.25*0.0889)*P8</f>
        <v>#REF!</v>
      </c>
      <c r="S8" s="220" t="s">
        <v>374</v>
      </c>
      <c r="T8" s="218">
        <v>70.97</v>
      </c>
      <c r="U8" s="218" t="s">
        <v>138</v>
      </c>
      <c r="V8" s="218" t="e">
        <f>(F8*0.25*0.0889)*T8</f>
        <v>#REF!</v>
      </c>
      <c r="W8" s="219" t="s">
        <v>375</v>
      </c>
      <c r="X8" s="218" t="e">
        <f>AVERAGE(N8,R8,V8)</f>
        <v>#REF!</v>
      </c>
      <c r="Y8" s="218"/>
      <c r="Z8" s="218" t="e">
        <f>X8-Y8</f>
        <v>#REF!</v>
      </c>
    </row>
    <row r="9" spans="1:27" s="214" customFormat="1" ht="28.05" customHeight="1">
      <c r="A9" s="216"/>
      <c r="C9" s="221" t="s">
        <v>95</v>
      </c>
      <c r="E9" s="224" t="b">
        <v>0</v>
      </c>
      <c r="F9" s="222" t="e">
        <f>('MAIN SHEET'!#REF!)*H9/100</f>
        <v>#REF!</v>
      </c>
      <c r="G9" s="214" t="s">
        <v>290</v>
      </c>
      <c r="H9" s="216">
        <v>100</v>
      </c>
      <c r="I9" s="229" t="s">
        <v>334</v>
      </c>
      <c r="J9" s="223" t="e">
        <f>+$Z9</f>
        <v>#REF!</v>
      </c>
      <c r="K9" s="215" t="str">
        <f>IF($E9,J9,"")</f>
        <v/>
      </c>
      <c r="L9" s="218">
        <v>2.76</v>
      </c>
      <c r="M9" s="219" t="s">
        <v>150</v>
      </c>
      <c r="N9" s="218" t="e">
        <f>(F9*0.2*21*L9)</f>
        <v>#REF!</v>
      </c>
      <c r="O9" s="226" t="s">
        <v>151</v>
      </c>
      <c r="P9" s="218">
        <v>2.2799999999999998</v>
      </c>
      <c r="Q9" s="218" t="s">
        <v>150</v>
      </c>
      <c r="R9" s="218" t="e">
        <f>(F9*0.2)*21*P9</f>
        <v>#REF!</v>
      </c>
      <c r="S9" s="230" t="s">
        <v>152</v>
      </c>
      <c r="T9" s="218"/>
      <c r="U9" s="218"/>
      <c r="V9" s="218"/>
      <c r="W9" s="218"/>
      <c r="X9" s="218" t="e">
        <f>(N9+R9)/2</f>
        <v>#REF!</v>
      </c>
      <c r="Y9" s="218"/>
      <c r="Z9" s="218" t="e">
        <f>X9-Y9</f>
        <v>#REF!</v>
      </c>
    </row>
    <row r="10" spans="1:27" s="214" customFormat="1" ht="28.05" customHeight="1">
      <c r="A10" s="216"/>
      <c r="C10" s="231" t="s">
        <v>305</v>
      </c>
      <c r="E10" s="224" t="b">
        <v>0</v>
      </c>
      <c r="F10" s="222" t="e">
        <f>('MAIN SHEET'!#REF!)*H10/100</f>
        <v>#REF!</v>
      </c>
      <c r="G10" s="214" t="s">
        <v>290</v>
      </c>
      <c r="H10" s="216">
        <v>100</v>
      </c>
      <c r="I10" s="229" t="s">
        <v>334</v>
      </c>
      <c r="J10" s="223" t="e">
        <f>+$Z10</f>
        <v>#REF!</v>
      </c>
      <c r="K10" s="215" t="str">
        <f>IF($E10,J10,"")</f>
        <v/>
      </c>
      <c r="L10" s="218">
        <v>0.59</v>
      </c>
      <c r="M10" s="218" t="s">
        <v>212</v>
      </c>
      <c r="N10" s="218" t="e">
        <f>F10*L10</f>
        <v>#REF!</v>
      </c>
      <c r="O10" s="218" t="s">
        <v>304</v>
      </c>
      <c r="P10" s="218"/>
      <c r="Q10" s="218"/>
      <c r="R10" s="218"/>
      <c r="S10" s="218"/>
      <c r="T10" s="218"/>
      <c r="U10" s="218"/>
      <c r="V10" s="218"/>
      <c r="W10" s="218"/>
      <c r="X10" s="218" t="e">
        <f>N10</f>
        <v>#REF!</v>
      </c>
      <c r="Y10" s="218" t="e">
        <f>F10*0.06033*379*0.4675*3.67</f>
        <v>#REF!</v>
      </c>
      <c r="Z10" s="218" t="e">
        <f>X10-Y10</f>
        <v>#REF!</v>
      </c>
    </row>
    <row r="11" spans="1:27" s="6" customFormat="1" ht="28.05" customHeight="1">
      <c r="A11" s="29"/>
      <c r="L11" s="52"/>
      <c r="M11" s="52"/>
      <c r="N11" s="52"/>
      <c r="O11" s="52"/>
      <c r="P11" s="52"/>
      <c r="Q11" s="52"/>
      <c r="R11" s="52"/>
      <c r="S11" s="52"/>
      <c r="T11" s="52"/>
      <c r="U11" s="52"/>
      <c r="V11" s="52"/>
      <c r="W11" s="52"/>
      <c r="X11" s="52"/>
      <c r="Y11" s="52"/>
      <c r="Z11" s="52"/>
    </row>
    <row r="12" spans="1:27" s="6" customFormat="1" ht="28.05" customHeight="1">
      <c r="A12" s="31"/>
      <c r="B12" s="25" t="s">
        <v>98</v>
      </c>
      <c r="C12" s="232" t="s">
        <v>392</v>
      </c>
      <c r="D12" s="24"/>
      <c r="E12" s="24"/>
      <c r="F12" s="24"/>
      <c r="G12" s="32"/>
      <c r="H12" s="32"/>
      <c r="I12" s="24"/>
      <c r="J12" s="24"/>
      <c r="K12" s="24"/>
      <c r="L12" s="52"/>
      <c r="M12" s="52"/>
      <c r="N12" s="52"/>
      <c r="O12" s="52"/>
      <c r="P12" s="52"/>
      <c r="Q12" s="52"/>
      <c r="R12" s="52"/>
      <c r="S12" s="52"/>
      <c r="T12" s="52"/>
      <c r="U12" s="52"/>
      <c r="V12" s="52"/>
      <c r="W12" s="52"/>
      <c r="X12" s="52"/>
      <c r="Y12" s="52"/>
      <c r="Z12" s="52"/>
    </row>
    <row r="13" spans="1:27" ht="28.05" customHeight="1">
      <c r="C13" s="26" t="s">
        <v>96</v>
      </c>
      <c r="D13" s="2"/>
      <c r="E13" s="159" t="b">
        <v>0</v>
      </c>
      <c r="F13" s="45" t="e">
        <f>(('MAIN SHEET'!#REF!*2)+('MAIN SHEET'!$I$30))*H13/100</f>
        <v>#REF!</v>
      </c>
      <c r="G13" t="s">
        <v>70</v>
      </c>
      <c r="H13" s="193">
        <v>100</v>
      </c>
      <c r="I13" s="128" t="s">
        <v>334</v>
      </c>
      <c r="J13" s="180" t="e">
        <f t="shared" ref="J13:J22" si="0">+$Z13</f>
        <v>#REF!</v>
      </c>
      <c r="K13" s="170" t="str">
        <f t="shared" ref="K13:K22" si="1">IF($E13,J13,"")</f>
        <v/>
      </c>
      <c r="L13" s="52">
        <v>2.69</v>
      </c>
      <c r="M13" s="55" t="s">
        <v>163</v>
      </c>
      <c r="N13" s="52" t="e">
        <f>F13*L13</f>
        <v>#REF!</v>
      </c>
      <c r="O13" s="60" t="s">
        <v>162</v>
      </c>
      <c r="P13" s="46"/>
      <c r="Q13" s="46"/>
      <c r="R13" s="46"/>
      <c r="S13" s="46"/>
      <c r="T13" s="46"/>
      <c r="U13" s="46"/>
      <c r="V13" s="46"/>
      <c r="W13" s="46"/>
      <c r="X13" s="46" t="e">
        <f t="shared" ref="X13:X21" si="2">AVERAGE(N13,R13,V13)</f>
        <v>#REF!</v>
      </c>
      <c r="Y13" s="46"/>
      <c r="Z13" s="46" t="e">
        <f t="shared" ref="Z13:Z22" si="3">X13-Y13</f>
        <v>#REF!</v>
      </c>
    </row>
    <row r="14" spans="1:27" s="6" customFormat="1" ht="28.05" customHeight="1">
      <c r="A14" s="29"/>
      <c r="C14" s="27" t="s">
        <v>97</v>
      </c>
      <c r="E14" s="157" t="b">
        <v>0</v>
      </c>
      <c r="F14" s="36" t="e">
        <f>(('MAIN SHEET'!#REF!*2)+('MAIN SHEET'!$I$30))*H14/100</f>
        <v>#REF!</v>
      </c>
      <c r="G14" s="6" t="s">
        <v>70</v>
      </c>
      <c r="H14" s="193">
        <v>100</v>
      </c>
      <c r="I14" s="129" t="s">
        <v>334</v>
      </c>
      <c r="J14" s="181" t="e">
        <f t="shared" si="0"/>
        <v>#REF!</v>
      </c>
      <c r="K14" s="192" t="str">
        <f t="shared" si="1"/>
        <v/>
      </c>
      <c r="L14" s="46">
        <v>3.42</v>
      </c>
      <c r="M14" s="56" t="s">
        <v>164</v>
      </c>
      <c r="N14" s="46" t="e">
        <f>F14*L14</f>
        <v>#REF!</v>
      </c>
      <c r="O14" s="58" t="s">
        <v>165</v>
      </c>
      <c r="P14" s="52"/>
      <c r="Q14" s="52"/>
      <c r="R14" s="52"/>
      <c r="S14" s="52"/>
      <c r="T14" s="52"/>
      <c r="U14" s="52"/>
      <c r="V14" s="52"/>
      <c r="W14" s="52"/>
      <c r="X14" s="46" t="e">
        <f t="shared" si="2"/>
        <v>#REF!</v>
      </c>
      <c r="Y14" s="52"/>
      <c r="Z14" s="46" t="e">
        <f t="shared" si="3"/>
        <v>#REF!</v>
      </c>
    </row>
    <row r="15" spans="1:27" ht="28.05" customHeight="1">
      <c r="C15" s="26" t="s">
        <v>287</v>
      </c>
      <c r="D15" s="2"/>
      <c r="E15" s="159" t="b">
        <v>0</v>
      </c>
      <c r="F15" s="45" t="e">
        <f>(('MAIN SHEET'!#REF!*2)+('MAIN SHEET'!$I$30))*H15/100</f>
        <v>#REF!</v>
      </c>
      <c r="G15" t="s">
        <v>70</v>
      </c>
      <c r="H15" s="193">
        <v>100</v>
      </c>
      <c r="I15" s="128" t="s">
        <v>334</v>
      </c>
      <c r="J15" s="180" t="e">
        <f t="shared" si="0"/>
        <v>#REF!</v>
      </c>
      <c r="K15" s="170" t="str">
        <f t="shared" si="1"/>
        <v/>
      </c>
      <c r="L15" s="46">
        <v>72.64</v>
      </c>
      <c r="M15" s="46" t="s">
        <v>138</v>
      </c>
      <c r="N15" s="46" t="e">
        <f>F15*0.0127*L15</f>
        <v>#REF!</v>
      </c>
      <c r="O15" s="63" t="s">
        <v>147</v>
      </c>
      <c r="P15" s="204">
        <v>74.02</v>
      </c>
      <c r="Q15" s="204" t="s">
        <v>138</v>
      </c>
      <c r="R15" s="204" t="e">
        <f>F15*0.0127*P15</f>
        <v>#REF!</v>
      </c>
      <c r="S15" s="205" t="s">
        <v>374</v>
      </c>
      <c r="T15" s="204">
        <v>70.97</v>
      </c>
      <c r="U15" s="204" t="s">
        <v>138</v>
      </c>
      <c r="V15" s="204" t="e">
        <f>F15*0.0127*T15</f>
        <v>#REF!</v>
      </c>
      <c r="W15" s="206" t="s">
        <v>375</v>
      </c>
      <c r="X15" s="46" t="e">
        <f t="shared" si="2"/>
        <v>#REF!</v>
      </c>
      <c r="Y15" s="46"/>
      <c r="Z15" s="46" t="e">
        <f t="shared" si="3"/>
        <v>#REF!</v>
      </c>
    </row>
    <row r="16" spans="1:27" s="6" customFormat="1" ht="28.05" customHeight="1">
      <c r="A16" s="29"/>
      <c r="C16" s="183" t="s">
        <v>350</v>
      </c>
      <c r="E16" s="157" t="b">
        <v>0</v>
      </c>
      <c r="F16" s="36" t="e">
        <f>(('MAIN SHEET'!#REF!*2)+('MAIN SHEET'!$I$30))*H16/100</f>
        <v>#REF!</v>
      </c>
      <c r="G16" s="6" t="s">
        <v>70</v>
      </c>
      <c r="H16" s="193">
        <v>100</v>
      </c>
      <c r="I16" s="37" t="s">
        <v>334</v>
      </c>
      <c r="J16" s="181" t="e">
        <f>$Z16</f>
        <v>#REF!</v>
      </c>
      <c r="K16" s="192" t="str">
        <f t="shared" si="1"/>
        <v/>
      </c>
      <c r="L16" s="52">
        <v>72.64</v>
      </c>
      <c r="M16" s="52" t="s">
        <v>138</v>
      </c>
      <c r="N16" s="52" t="e">
        <f>F16*0.0127*L16</f>
        <v>#REF!</v>
      </c>
      <c r="O16" s="136" t="s">
        <v>147</v>
      </c>
      <c r="P16" s="204">
        <v>74.02</v>
      </c>
      <c r="Q16" s="204" t="s">
        <v>138</v>
      </c>
      <c r="R16" s="204" t="e">
        <f>F16*0.0127*P16</f>
        <v>#REF!</v>
      </c>
      <c r="S16" s="205" t="s">
        <v>374</v>
      </c>
      <c r="T16" s="204">
        <v>70.97</v>
      </c>
      <c r="U16" s="204" t="s">
        <v>138</v>
      </c>
      <c r="V16" s="204" t="e">
        <f>F16*0.0127*T16</f>
        <v>#REF!</v>
      </c>
      <c r="W16" s="206" t="s">
        <v>375</v>
      </c>
      <c r="X16" s="52" t="e">
        <f t="shared" si="2"/>
        <v>#REF!</v>
      </c>
      <c r="Y16" s="52" t="e">
        <f>F16*0.0127*434*0.5*3.67</f>
        <v>#REF!</v>
      </c>
      <c r="Z16" s="52" t="e">
        <f t="shared" si="3"/>
        <v>#REF!</v>
      </c>
    </row>
    <row r="17" spans="1:27" s="28" customFormat="1" ht="28.05" customHeight="1">
      <c r="A17" s="38"/>
      <c r="C17" s="39" t="s">
        <v>286</v>
      </c>
      <c r="E17" s="156" t="b">
        <v>0</v>
      </c>
      <c r="F17" s="45" t="e">
        <f>(('MAIN SHEET'!#REF!*2)+('MAIN SHEET'!$I$30))*H17/100</f>
        <v>#REF!</v>
      </c>
      <c r="G17" s="28" t="s">
        <v>70</v>
      </c>
      <c r="H17" s="193">
        <v>100</v>
      </c>
      <c r="I17" s="132" t="s">
        <v>334</v>
      </c>
      <c r="J17" s="180" t="e">
        <f t="shared" si="0"/>
        <v>#REF!</v>
      </c>
      <c r="K17" s="170" t="str">
        <f>IF($E17,J17,"")</f>
        <v/>
      </c>
      <c r="L17" s="65">
        <v>72.64</v>
      </c>
      <c r="M17" s="65" t="s">
        <v>138</v>
      </c>
      <c r="N17" s="65" t="e">
        <f>F17*0.01905*L17</f>
        <v>#REF!</v>
      </c>
      <c r="O17" s="66" t="s">
        <v>147</v>
      </c>
      <c r="P17" s="204">
        <v>74.02</v>
      </c>
      <c r="Q17" s="204" t="s">
        <v>138</v>
      </c>
      <c r="R17" s="204" t="e">
        <f>F17*0.01905*P17</f>
        <v>#REF!</v>
      </c>
      <c r="S17" s="205" t="s">
        <v>374</v>
      </c>
      <c r="T17" s="204">
        <v>70.97</v>
      </c>
      <c r="U17" s="204" t="s">
        <v>138</v>
      </c>
      <c r="V17" s="204" t="e">
        <f>F17*0.01905*T17</f>
        <v>#REF!</v>
      </c>
      <c r="W17" s="206" t="s">
        <v>375</v>
      </c>
      <c r="X17" s="52" t="e">
        <f t="shared" si="2"/>
        <v>#REF!</v>
      </c>
      <c r="Y17" s="65"/>
      <c r="Z17" s="65" t="e">
        <f t="shared" si="3"/>
        <v>#REF!</v>
      </c>
    </row>
    <row r="18" spans="1:27" s="6" customFormat="1" ht="28.05" customHeight="1">
      <c r="A18" s="29"/>
      <c r="C18" s="183" t="s">
        <v>351</v>
      </c>
      <c r="E18" s="157" t="b">
        <v>0</v>
      </c>
      <c r="F18" s="36" t="e">
        <f>(('MAIN SHEET'!#REF!*2)+('MAIN SHEET'!$I$30))*H18/100</f>
        <v>#REF!</v>
      </c>
      <c r="G18" s="6" t="s">
        <v>70</v>
      </c>
      <c r="H18" s="193">
        <v>100</v>
      </c>
      <c r="I18" s="37" t="s">
        <v>334</v>
      </c>
      <c r="J18" s="181" t="e">
        <f>$Z18</f>
        <v>#REF!</v>
      </c>
      <c r="K18" s="192" t="str">
        <f>IF($E18,J18,"")</f>
        <v/>
      </c>
      <c r="L18" s="52">
        <v>72.64</v>
      </c>
      <c r="M18" s="52" t="s">
        <v>138</v>
      </c>
      <c r="N18" s="52" t="e">
        <f>F18*0.01905*L18</f>
        <v>#REF!</v>
      </c>
      <c r="O18" s="62" t="s">
        <v>147</v>
      </c>
      <c r="P18" s="204">
        <v>74.02</v>
      </c>
      <c r="Q18" s="204" t="s">
        <v>138</v>
      </c>
      <c r="R18" s="204" t="e">
        <f>F18*0.01905*P18</f>
        <v>#REF!</v>
      </c>
      <c r="S18" s="205" t="s">
        <v>374</v>
      </c>
      <c r="T18" s="204">
        <v>70.97</v>
      </c>
      <c r="U18" s="204" t="s">
        <v>138</v>
      </c>
      <c r="V18" s="204" t="e">
        <f>F18*0.01905*T18</f>
        <v>#REF!</v>
      </c>
      <c r="W18" s="206" t="s">
        <v>375</v>
      </c>
      <c r="X18" s="52" t="e">
        <f t="shared" si="2"/>
        <v>#REF!</v>
      </c>
      <c r="Y18" s="52" t="e">
        <f>F18*0.01905*434*0.5*3.67</f>
        <v>#REF!</v>
      </c>
      <c r="Z18" s="52" t="e">
        <f t="shared" si="3"/>
        <v>#REF!</v>
      </c>
    </row>
    <row r="19" spans="1:27" s="28" customFormat="1" ht="28.05" customHeight="1">
      <c r="A19" s="110"/>
      <c r="B19" s="196"/>
      <c r="C19" s="114" t="s">
        <v>238</v>
      </c>
      <c r="D19" s="196"/>
      <c r="E19" s="197" t="b">
        <v>0</v>
      </c>
      <c r="F19" s="45" t="e">
        <f>(('MAIN SHEET'!#REF!*2)+('MAIN SHEET'!$I$30))*H19/100</f>
        <v>#REF!</v>
      </c>
      <c r="G19" s="196" t="s">
        <v>70</v>
      </c>
      <c r="H19" s="199">
        <v>100</v>
      </c>
      <c r="I19" s="198" t="s">
        <v>334</v>
      </c>
      <c r="J19" s="180" t="e">
        <f>$Z19</f>
        <v>#REF!</v>
      </c>
      <c r="K19" s="170" t="str">
        <f>IF($E19,J19,"")</f>
        <v/>
      </c>
      <c r="L19" s="147">
        <v>129.69999999999999</v>
      </c>
      <c r="M19" s="148" t="s">
        <v>138</v>
      </c>
      <c r="N19" s="52" t="e">
        <f>F19*0.01905*L19</f>
        <v>#REF!</v>
      </c>
      <c r="O19" s="138" t="s">
        <v>181</v>
      </c>
      <c r="P19" s="207">
        <v>129.88999999999999</v>
      </c>
      <c r="Q19" s="208" t="s">
        <v>138</v>
      </c>
      <c r="R19" s="208" t="e">
        <f>F19*0.0127*P19</f>
        <v>#REF!</v>
      </c>
      <c r="S19" s="209" t="s">
        <v>378</v>
      </c>
      <c r="T19" s="208"/>
      <c r="U19" s="208"/>
      <c r="V19" s="208"/>
      <c r="W19" s="208"/>
      <c r="X19" s="52" t="e">
        <f t="shared" si="2"/>
        <v>#REF!</v>
      </c>
      <c r="Y19" s="148"/>
      <c r="Z19" s="52" t="e">
        <f t="shared" si="3"/>
        <v>#REF!</v>
      </c>
      <c r="AA19" s="196"/>
    </row>
    <row r="20" spans="1:27" s="6" customFormat="1" ht="28.05" customHeight="1">
      <c r="A20" s="135"/>
      <c r="B20" s="186"/>
      <c r="C20" s="183" t="s">
        <v>352</v>
      </c>
      <c r="D20" s="186"/>
      <c r="E20" s="187" t="b">
        <v>1</v>
      </c>
      <c r="F20" s="36" t="e">
        <f>(('MAIN SHEET'!#REF!*2)+('MAIN SHEET'!$I$30))*H20/100</f>
        <v>#REF!</v>
      </c>
      <c r="G20" s="186" t="s">
        <v>70</v>
      </c>
      <c r="H20" s="199">
        <v>100</v>
      </c>
      <c r="I20" s="188" t="s">
        <v>334</v>
      </c>
      <c r="J20" s="189" t="e">
        <f>Z20</f>
        <v>#REF!</v>
      </c>
      <c r="K20" s="192" t="e">
        <f>IF($E20,J20,"")</f>
        <v>#REF!</v>
      </c>
      <c r="L20" s="190">
        <v>129.69999999999999</v>
      </c>
      <c r="M20" s="191" t="s">
        <v>138</v>
      </c>
      <c r="N20" s="52" t="e">
        <f>F20*0.01905*L20</f>
        <v>#REF!</v>
      </c>
      <c r="O20" s="136" t="s">
        <v>181</v>
      </c>
      <c r="P20" s="207">
        <v>129.88999999999999</v>
      </c>
      <c r="Q20" s="208" t="s">
        <v>138</v>
      </c>
      <c r="R20" s="208" t="e">
        <f>F20*0.0127*P20</f>
        <v>#REF!</v>
      </c>
      <c r="S20" s="209" t="s">
        <v>378</v>
      </c>
      <c r="T20" s="208"/>
      <c r="U20" s="208"/>
      <c r="V20" s="208"/>
      <c r="W20" s="208"/>
      <c r="X20" s="52" t="e">
        <f t="shared" si="2"/>
        <v>#REF!</v>
      </c>
      <c r="Y20" s="191" t="e">
        <f>F20*0.0127*491*0.5*3.67</f>
        <v>#REF!</v>
      </c>
      <c r="Z20" s="191" t="e">
        <f t="shared" si="3"/>
        <v>#REF!</v>
      </c>
      <c r="AA20" s="186"/>
    </row>
    <row r="21" spans="1:27" s="28" customFormat="1" ht="28.05" customHeight="1">
      <c r="A21" s="38"/>
      <c r="C21" s="39" t="s">
        <v>99</v>
      </c>
      <c r="E21" s="156" t="b">
        <v>0</v>
      </c>
      <c r="F21" s="45" t="e">
        <f>(('MAIN SHEET'!#REF!*2)+('MAIN SHEET'!$I$30))*H21/100</f>
        <v>#REF!</v>
      </c>
      <c r="G21" s="28" t="s">
        <v>70</v>
      </c>
      <c r="H21" s="193">
        <v>100</v>
      </c>
      <c r="I21" s="132" t="s">
        <v>334</v>
      </c>
      <c r="J21" s="180" t="e">
        <f t="shared" si="0"/>
        <v>#REF!</v>
      </c>
      <c r="K21" s="170" t="str">
        <f t="shared" si="1"/>
        <v/>
      </c>
      <c r="L21" s="65">
        <v>7.39</v>
      </c>
      <c r="M21" s="107" t="s">
        <v>166</v>
      </c>
      <c r="N21" s="65" t="e">
        <f>F21*L21</f>
        <v>#REF!</v>
      </c>
      <c r="O21" s="121" t="s">
        <v>167</v>
      </c>
      <c r="P21" s="65"/>
      <c r="Q21" s="65"/>
      <c r="R21" s="65"/>
      <c r="S21" s="65"/>
      <c r="T21" s="65"/>
      <c r="U21" s="65"/>
      <c r="V21" s="65"/>
      <c r="W21" s="65"/>
      <c r="X21" s="65" t="e">
        <f t="shared" si="2"/>
        <v>#REF!</v>
      </c>
      <c r="Y21" s="65"/>
      <c r="Z21" s="65" t="e">
        <f t="shared" si="3"/>
        <v>#REF!</v>
      </c>
    </row>
    <row r="22" spans="1:27" s="6" customFormat="1" ht="28.05" customHeight="1">
      <c r="A22" s="29"/>
      <c r="C22" s="67" t="s">
        <v>306</v>
      </c>
      <c r="E22" s="157" t="b">
        <v>0</v>
      </c>
      <c r="F22" s="36" t="e">
        <f>(('MAIN SHEET'!#REF!*2)+('MAIN SHEET'!$I$30))*H22/100</f>
        <v>#REF!</v>
      </c>
      <c r="G22" s="6" t="s">
        <v>70</v>
      </c>
      <c r="H22" s="193">
        <v>100</v>
      </c>
      <c r="I22" s="130" t="s">
        <v>334</v>
      </c>
      <c r="J22" s="181" t="e">
        <f t="shared" si="0"/>
        <v>#REF!</v>
      </c>
      <c r="K22" s="192" t="str">
        <f t="shared" si="1"/>
        <v/>
      </c>
      <c r="L22" s="52">
        <v>262.5</v>
      </c>
      <c r="M22" s="52" t="s">
        <v>138</v>
      </c>
      <c r="N22" s="52" t="e">
        <f>F22*0.01905*0.2*L22</f>
        <v>#REF!</v>
      </c>
      <c r="O22" s="150" t="s">
        <v>295</v>
      </c>
      <c r="P22" s="52">
        <v>9.173</v>
      </c>
      <c r="Q22" s="52" t="s">
        <v>297</v>
      </c>
      <c r="R22" s="52" t="e">
        <f>F22*0.01905*P22</f>
        <v>#REF!</v>
      </c>
      <c r="S22" s="195" t="s">
        <v>296</v>
      </c>
      <c r="T22" s="52">
        <v>72.64</v>
      </c>
      <c r="U22" s="52" t="s">
        <v>138</v>
      </c>
      <c r="V22" s="52" t="e">
        <f>F22*0.003024*T22</f>
        <v>#REF!</v>
      </c>
      <c r="W22" s="118" t="s">
        <v>184</v>
      </c>
      <c r="X22" s="213" t="e">
        <f>N22+R22+V22</f>
        <v>#REF!</v>
      </c>
      <c r="Y22" s="52"/>
      <c r="Z22" s="52" t="e">
        <f t="shared" si="3"/>
        <v>#REF!</v>
      </c>
    </row>
    <row r="23" spans="1:27" s="28" customFormat="1" ht="28.05" customHeight="1">
      <c r="A23" s="38"/>
      <c r="C23" s="98"/>
      <c r="I23" s="132"/>
      <c r="L23" s="65"/>
      <c r="M23" s="65"/>
      <c r="N23" s="65"/>
      <c r="O23" s="122"/>
      <c r="P23" s="65"/>
      <c r="Q23" s="65"/>
      <c r="R23" s="65"/>
      <c r="S23" s="133"/>
      <c r="T23" s="65"/>
      <c r="U23" s="65"/>
      <c r="V23" s="65"/>
      <c r="W23" s="112"/>
      <c r="X23" s="65"/>
      <c r="Y23" s="65"/>
      <c r="Z23" s="65"/>
    </row>
    <row r="24" spans="1:27" ht="28.05" customHeight="1">
      <c r="F24" s="21" t="s">
        <v>368</v>
      </c>
      <c r="G24" s="12"/>
      <c r="H24" s="12"/>
      <c r="I24" s="12"/>
      <c r="J24" s="33"/>
      <c r="K24" s="184" t="e">
        <f>SUM(K8,K9,K10,K13,K14,K15,K16,K17,K18,K19,K20,K21,K22)</f>
        <v>#REF!</v>
      </c>
      <c r="L24" s="46"/>
      <c r="M24" s="46"/>
      <c r="N24" s="46"/>
      <c r="O24" s="46"/>
      <c r="P24" s="46"/>
      <c r="Q24" s="46"/>
      <c r="R24" s="46"/>
      <c r="S24" s="46"/>
      <c r="T24" s="46"/>
      <c r="U24" s="46"/>
      <c r="V24" s="46"/>
      <c r="W24" s="46"/>
      <c r="X24" s="46"/>
      <c r="Y24" s="46"/>
      <c r="Z24" s="46"/>
    </row>
    <row r="25" spans="1:27" ht="28.05" customHeight="1"/>
    <row r="26" spans="1:27" ht="28.05" customHeight="1"/>
    <row r="27" spans="1:27" ht="28.05" customHeight="1">
      <c r="H27" s="131"/>
    </row>
    <row r="28" spans="1:27" ht="28.05" customHeight="1"/>
    <row r="33" spans="9:9">
      <c r="I33" s="28"/>
    </row>
    <row r="58" spans="5:5">
      <c r="E58" t="b">
        <v>1</v>
      </c>
    </row>
    <row r="60" spans="5:5">
      <c r="E60" t="b">
        <v>1</v>
      </c>
    </row>
  </sheetData>
  <mergeCells count="1">
    <mergeCell ref="B3:K4"/>
  </mergeCells>
  <phoneticPr fontId="36" type="noConversion"/>
  <pageMargins left="0.7" right="0.7" top="0.75" bottom="0.75" header="0.3" footer="0.3"/>
  <pageSetup paperSize="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3</xdr:col>
                    <xdr:colOff>166688</xdr:colOff>
                    <xdr:row>7</xdr:row>
                    <xdr:rowOff>14288</xdr:rowOff>
                  </from>
                  <to>
                    <xdr:col>3</xdr:col>
                    <xdr:colOff>442913</xdr:colOff>
                    <xdr:row>8</xdr:row>
                    <xdr:rowOff>38100</xdr:rowOff>
                  </to>
                </anchor>
              </controlPr>
            </control>
          </mc:Choice>
        </mc:AlternateContent>
        <mc:AlternateContent xmlns:mc="http://schemas.openxmlformats.org/markup-compatibility/2006">
          <mc:Choice Requires="x14">
            <control shapeId="15438" r:id="rId5" name="Check Box 78">
              <controlPr defaultSize="0" autoFill="0" autoLine="0" autoPict="0">
                <anchor moveWithCells="1">
                  <from>
                    <xdr:col>3</xdr:col>
                    <xdr:colOff>166688</xdr:colOff>
                    <xdr:row>8</xdr:row>
                    <xdr:rowOff>14288</xdr:rowOff>
                  </from>
                  <to>
                    <xdr:col>3</xdr:col>
                    <xdr:colOff>442913</xdr:colOff>
                    <xdr:row>9</xdr:row>
                    <xdr:rowOff>38100</xdr:rowOff>
                  </to>
                </anchor>
              </controlPr>
            </control>
          </mc:Choice>
        </mc:AlternateContent>
        <mc:AlternateContent xmlns:mc="http://schemas.openxmlformats.org/markup-compatibility/2006">
          <mc:Choice Requires="x14">
            <control shapeId="15439" r:id="rId6" name="Check Box 79">
              <controlPr defaultSize="0" autoFill="0" autoLine="0" autoPict="0">
                <anchor moveWithCells="1">
                  <from>
                    <xdr:col>3</xdr:col>
                    <xdr:colOff>166688</xdr:colOff>
                    <xdr:row>9</xdr:row>
                    <xdr:rowOff>14288</xdr:rowOff>
                  </from>
                  <to>
                    <xdr:col>3</xdr:col>
                    <xdr:colOff>442913</xdr:colOff>
                    <xdr:row>10</xdr:row>
                    <xdr:rowOff>38100</xdr:rowOff>
                  </to>
                </anchor>
              </controlPr>
            </control>
          </mc:Choice>
        </mc:AlternateContent>
        <mc:AlternateContent xmlns:mc="http://schemas.openxmlformats.org/markup-compatibility/2006">
          <mc:Choice Requires="x14">
            <control shapeId="15441" r:id="rId7" name="Check Box 81">
              <controlPr defaultSize="0" autoFill="0" autoLine="0" autoPict="0">
                <anchor moveWithCells="1">
                  <from>
                    <xdr:col>3</xdr:col>
                    <xdr:colOff>166688</xdr:colOff>
                    <xdr:row>12</xdr:row>
                    <xdr:rowOff>14288</xdr:rowOff>
                  </from>
                  <to>
                    <xdr:col>3</xdr:col>
                    <xdr:colOff>442913</xdr:colOff>
                    <xdr:row>13</xdr:row>
                    <xdr:rowOff>38100</xdr:rowOff>
                  </to>
                </anchor>
              </controlPr>
            </control>
          </mc:Choice>
        </mc:AlternateContent>
        <mc:AlternateContent xmlns:mc="http://schemas.openxmlformats.org/markup-compatibility/2006">
          <mc:Choice Requires="x14">
            <control shapeId="15442" r:id="rId8" name="Check Box 82">
              <controlPr defaultSize="0" autoFill="0" autoLine="0" autoPict="0">
                <anchor moveWithCells="1">
                  <from>
                    <xdr:col>3</xdr:col>
                    <xdr:colOff>166688</xdr:colOff>
                    <xdr:row>13</xdr:row>
                    <xdr:rowOff>14288</xdr:rowOff>
                  </from>
                  <to>
                    <xdr:col>3</xdr:col>
                    <xdr:colOff>442913</xdr:colOff>
                    <xdr:row>14</xdr:row>
                    <xdr:rowOff>38100</xdr:rowOff>
                  </to>
                </anchor>
              </controlPr>
            </control>
          </mc:Choice>
        </mc:AlternateContent>
        <mc:AlternateContent xmlns:mc="http://schemas.openxmlformats.org/markup-compatibility/2006">
          <mc:Choice Requires="x14">
            <control shapeId="15500" r:id="rId9" name="Check Box 140">
              <controlPr defaultSize="0" autoFill="0" autoLine="0" autoPict="0">
                <anchor moveWithCells="1">
                  <from>
                    <xdr:col>3</xdr:col>
                    <xdr:colOff>166688</xdr:colOff>
                    <xdr:row>14</xdr:row>
                    <xdr:rowOff>14288</xdr:rowOff>
                  </from>
                  <to>
                    <xdr:col>3</xdr:col>
                    <xdr:colOff>442913</xdr:colOff>
                    <xdr:row>15</xdr:row>
                    <xdr:rowOff>38100</xdr:rowOff>
                  </to>
                </anchor>
              </controlPr>
            </control>
          </mc:Choice>
        </mc:AlternateContent>
        <mc:AlternateContent xmlns:mc="http://schemas.openxmlformats.org/markup-compatibility/2006">
          <mc:Choice Requires="x14">
            <control shapeId="15502" r:id="rId10" name="Check Box 142">
              <controlPr defaultSize="0" autoFill="0" autoLine="0" autoPict="0">
                <anchor moveWithCells="1">
                  <from>
                    <xdr:col>3</xdr:col>
                    <xdr:colOff>166688</xdr:colOff>
                    <xdr:row>14</xdr:row>
                    <xdr:rowOff>357188</xdr:rowOff>
                  </from>
                  <to>
                    <xdr:col>3</xdr:col>
                    <xdr:colOff>442913</xdr:colOff>
                    <xdr:row>16</xdr:row>
                    <xdr:rowOff>23813</xdr:rowOff>
                  </to>
                </anchor>
              </controlPr>
            </control>
          </mc:Choice>
        </mc:AlternateContent>
        <mc:AlternateContent xmlns:mc="http://schemas.openxmlformats.org/markup-compatibility/2006">
          <mc:Choice Requires="x14">
            <control shapeId="15505" r:id="rId11" name="Check Box 145">
              <controlPr defaultSize="0" autoFill="0" autoLine="0" autoPict="0">
                <anchor moveWithCells="1">
                  <from>
                    <xdr:col>3</xdr:col>
                    <xdr:colOff>166688</xdr:colOff>
                    <xdr:row>16</xdr:row>
                    <xdr:rowOff>14288</xdr:rowOff>
                  </from>
                  <to>
                    <xdr:col>3</xdr:col>
                    <xdr:colOff>442913</xdr:colOff>
                    <xdr:row>17</xdr:row>
                    <xdr:rowOff>38100</xdr:rowOff>
                  </to>
                </anchor>
              </controlPr>
            </control>
          </mc:Choice>
        </mc:AlternateContent>
        <mc:AlternateContent xmlns:mc="http://schemas.openxmlformats.org/markup-compatibility/2006">
          <mc:Choice Requires="x14">
            <control shapeId="15508" r:id="rId12" name="Check Box 148">
              <controlPr defaultSize="0" autoFill="0" autoLine="0" autoPict="0">
                <anchor moveWithCells="1">
                  <from>
                    <xdr:col>3</xdr:col>
                    <xdr:colOff>166688</xdr:colOff>
                    <xdr:row>17</xdr:row>
                    <xdr:rowOff>14288</xdr:rowOff>
                  </from>
                  <to>
                    <xdr:col>3</xdr:col>
                    <xdr:colOff>442913</xdr:colOff>
                    <xdr:row>18</xdr:row>
                    <xdr:rowOff>38100</xdr:rowOff>
                  </to>
                </anchor>
              </controlPr>
            </control>
          </mc:Choice>
        </mc:AlternateContent>
        <mc:AlternateContent xmlns:mc="http://schemas.openxmlformats.org/markup-compatibility/2006">
          <mc:Choice Requires="x14">
            <control shapeId="15511" r:id="rId13" name="Check Box 151">
              <controlPr defaultSize="0" autoFill="0" autoLine="0" autoPict="0">
                <anchor moveWithCells="1">
                  <from>
                    <xdr:col>3</xdr:col>
                    <xdr:colOff>166688</xdr:colOff>
                    <xdr:row>18</xdr:row>
                    <xdr:rowOff>14288</xdr:rowOff>
                  </from>
                  <to>
                    <xdr:col>3</xdr:col>
                    <xdr:colOff>442913</xdr:colOff>
                    <xdr:row>19</xdr:row>
                    <xdr:rowOff>38100</xdr:rowOff>
                  </to>
                </anchor>
              </controlPr>
            </control>
          </mc:Choice>
        </mc:AlternateContent>
        <mc:AlternateContent xmlns:mc="http://schemas.openxmlformats.org/markup-compatibility/2006">
          <mc:Choice Requires="x14">
            <control shapeId="15514" r:id="rId14" name="Check Box 154">
              <controlPr defaultSize="0" autoFill="0" autoLine="0" autoPict="0">
                <anchor moveWithCells="1">
                  <from>
                    <xdr:col>3</xdr:col>
                    <xdr:colOff>166688</xdr:colOff>
                    <xdr:row>19</xdr:row>
                    <xdr:rowOff>14288</xdr:rowOff>
                  </from>
                  <to>
                    <xdr:col>3</xdr:col>
                    <xdr:colOff>442913</xdr:colOff>
                    <xdr:row>20</xdr:row>
                    <xdr:rowOff>38100</xdr:rowOff>
                  </to>
                </anchor>
              </controlPr>
            </control>
          </mc:Choice>
        </mc:AlternateContent>
        <mc:AlternateContent xmlns:mc="http://schemas.openxmlformats.org/markup-compatibility/2006">
          <mc:Choice Requires="x14">
            <control shapeId="15517" r:id="rId15" name="Check Box 157">
              <controlPr defaultSize="0" autoFill="0" autoLine="0" autoPict="0">
                <anchor moveWithCells="1">
                  <from>
                    <xdr:col>3</xdr:col>
                    <xdr:colOff>166688</xdr:colOff>
                    <xdr:row>20</xdr:row>
                    <xdr:rowOff>14288</xdr:rowOff>
                  </from>
                  <to>
                    <xdr:col>3</xdr:col>
                    <xdr:colOff>442913</xdr:colOff>
                    <xdr:row>21</xdr:row>
                    <xdr:rowOff>38100</xdr:rowOff>
                  </to>
                </anchor>
              </controlPr>
            </control>
          </mc:Choice>
        </mc:AlternateContent>
        <mc:AlternateContent xmlns:mc="http://schemas.openxmlformats.org/markup-compatibility/2006">
          <mc:Choice Requires="x14">
            <control shapeId="15520" r:id="rId16" name="Check Box 160">
              <controlPr defaultSize="0" autoFill="0" autoLine="0" autoPict="0">
                <anchor moveWithCells="1">
                  <from>
                    <xdr:col>3</xdr:col>
                    <xdr:colOff>166688</xdr:colOff>
                    <xdr:row>21</xdr:row>
                    <xdr:rowOff>23813</xdr:rowOff>
                  </from>
                  <to>
                    <xdr:col>3</xdr:col>
                    <xdr:colOff>442913</xdr:colOff>
                    <xdr:row>22</xdr:row>
                    <xdr:rowOff>52388</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N80"/>
  <sheetViews>
    <sheetView showGridLines="0" topLeftCell="A7" zoomScale="75" zoomScaleNormal="75" workbookViewId="0">
      <selection activeCell="X44" sqref="X44"/>
    </sheetView>
  </sheetViews>
  <sheetFormatPr defaultColWidth="11" defaultRowHeight="15.75"/>
  <cols>
    <col min="1" max="1" width="5.6875" style="5" customWidth="1"/>
    <col min="2" max="2" width="17.1875" customWidth="1"/>
    <col min="3" max="3" width="59.3125" customWidth="1"/>
    <col min="4" max="4" width="6.6875" customWidth="1"/>
    <col min="5" max="5" width="3.6875" customWidth="1"/>
    <col min="6" max="6" width="11.6875" customWidth="1"/>
    <col min="7" max="7" width="9.8125" customWidth="1"/>
    <col min="8" max="8" width="10.3125" customWidth="1"/>
    <col min="9" max="9" width="13.3125" customWidth="1"/>
    <col min="10" max="10" width="13.5" customWidth="1"/>
    <col min="11" max="11" width="37" customWidth="1"/>
    <col min="12" max="12" width="13.8125" customWidth="1"/>
    <col min="15" max="15" width="10.8125" style="70"/>
    <col min="25" max="25" width="15.3125" customWidth="1"/>
    <col min="26" max="26" width="21.6875" customWidth="1"/>
  </cols>
  <sheetData>
    <row r="1" spans="1:846" ht="8" customHeight="1">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row>
    <row r="2" spans="1:846" ht="55.05" customHeight="1">
      <c r="A2" s="30"/>
      <c r="B2" s="11" t="s">
        <v>34</v>
      </c>
      <c r="C2" s="11" t="s">
        <v>65</v>
      </c>
      <c r="D2" s="169" t="s">
        <v>100</v>
      </c>
      <c r="E2" s="9"/>
      <c r="F2" s="9"/>
      <c r="G2" s="9"/>
      <c r="H2" s="9"/>
      <c r="I2" s="9"/>
      <c r="J2" s="9"/>
      <c r="K2" s="9"/>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row>
    <row r="3" spans="1:846" ht="21" customHeight="1">
      <c r="B3" s="691" t="s">
        <v>339</v>
      </c>
      <c r="C3" s="691"/>
      <c r="D3" s="691"/>
      <c r="E3" s="691"/>
      <c r="F3" s="691"/>
      <c r="G3" s="691"/>
      <c r="H3" s="691"/>
      <c r="I3" s="691"/>
      <c r="J3" s="691"/>
      <c r="K3" s="690"/>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row>
    <row r="4" spans="1:846" ht="32" customHeight="1">
      <c r="B4" s="691"/>
      <c r="C4" s="691"/>
      <c r="D4" s="691"/>
      <c r="E4" s="691"/>
      <c r="F4" s="691"/>
      <c r="G4" s="691"/>
      <c r="H4" s="691"/>
      <c r="I4" s="691"/>
      <c r="J4" s="691"/>
      <c r="K4" s="690"/>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row>
    <row r="5" spans="1:846" ht="8" customHeight="1">
      <c r="B5" s="16"/>
      <c r="C5" s="13"/>
      <c r="D5" s="13"/>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row>
    <row r="6" spans="1:846" ht="47" customHeight="1">
      <c r="A6" s="123"/>
      <c r="B6" s="124"/>
      <c r="C6" s="124"/>
      <c r="D6" s="124"/>
      <c r="E6" s="124"/>
      <c r="F6" s="125" t="s">
        <v>47</v>
      </c>
      <c r="G6" s="126"/>
      <c r="H6" s="125" t="s">
        <v>333</v>
      </c>
      <c r="I6" s="126"/>
      <c r="J6" s="127" t="s">
        <v>367</v>
      </c>
      <c r="K6" s="127" t="s">
        <v>366</v>
      </c>
      <c r="L6" s="48" t="s">
        <v>38</v>
      </c>
      <c r="M6" s="48" t="s">
        <v>39</v>
      </c>
      <c r="N6" s="48" t="s">
        <v>40</v>
      </c>
      <c r="O6" s="71" t="s">
        <v>41</v>
      </c>
      <c r="P6" s="48" t="s">
        <v>42</v>
      </c>
      <c r="Q6" s="48" t="s">
        <v>39</v>
      </c>
      <c r="R6" s="48" t="s">
        <v>40</v>
      </c>
      <c r="S6" s="48" t="s">
        <v>41</v>
      </c>
      <c r="T6" s="49" t="s">
        <v>43</v>
      </c>
      <c r="U6" s="49" t="s">
        <v>39</v>
      </c>
      <c r="V6" s="49" t="s">
        <v>40</v>
      </c>
      <c r="W6" s="49" t="s">
        <v>41</v>
      </c>
      <c r="X6" s="50" t="s">
        <v>44</v>
      </c>
      <c r="Y6" s="51" t="s">
        <v>45</v>
      </c>
      <c r="Z6" s="51" t="s">
        <v>46</v>
      </c>
      <c r="AA6" s="4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row>
    <row r="7" spans="1:846" ht="31.05" customHeight="1">
      <c r="A7" s="31"/>
      <c r="B7" s="25" t="s">
        <v>83</v>
      </c>
      <c r="C7" s="24"/>
      <c r="D7" s="24"/>
      <c r="E7" s="24"/>
      <c r="F7" s="24" t="s">
        <v>236</v>
      </c>
      <c r="G7" s="32"/>
      <c r="H7" s="32"/>
      <c r="I7" s="24"/>
      <c r="J7" s="24"/>
      <c r="K7" s="24"/>
      <c r="L7" s="46"/>
      <c r="M7" s="46"/>
      <c r="N7" s="46"/>
      <c r="O7" s="72"/>
      <c r="P7" s="46"/>
      <c r="Q7" s="46"/>
      <c r="R7" s="46"/>
      <c r="S7" s="46"/>
      <c r="T7" s="46"/>
      <c r="U7" s="46"/>
      <c r="V7" s="46"/>
      <c r="W7" s="46"/>
      <c r="X7" s="46"/>
      <c r="Y7" s="46"/>
      <c r="Z7" s="46"/>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row>
    <row r="8" spans="1:846" s="6" customFormat="1" ht="28.05" customHeight="1">
      <c r="A8" s="29"/>
      <c r="C8" s="14" t="s">
        <v>101</v>
      </c>
      <c r="E8" s="157" t="b">
        <v>0</v>
      </c>
      <c r="F8" s="36" t="e">
        <f>(('MAIN SHEET'!#REF!)+('MAIN SHEET'!#REF!))*H8/100</f>
        <v>#REF!</v>
      </c>
      <c r="G8" s="6" t="s">
        <v>70</v>
      </c>
      <c r="H8" s="193">
        <v>100</v>
      </c>
      <c r="I8" s="129" t="s">
        <v>334</v>
      </c>
      <c r="J8" s="181" t="e">
        <f>$Z8</f>
        <v>#REF!</v>
      </c>
      <c r="K8" s="192" t="str">
        <f>IF($E8,J8,"")</f>
        <v/>
      </c>
      <c r="L8" s="52">
        <v>72.64</v>
      </c>
      <c r="M8" s="52" t="s">
        <v>138</v>
      </c>
      <c r="N8" s="52" t="e">
        <f>F8*0.12*0.1905*L8</f>
        <v>#REF!</v>
      </c>
      <c r="O8" s="73" t="s">
        <v>184</v>
      </c>
      <c r="P8" s="204">
        <v>74.02</v>
      </c>
      <c r="Q8" s="204" t="s">
        <v>138</v>
      </c>
      <c r="R8" s="204" t="e">
        <f>F8*0.12*0.1905*P8</f>
        <v>#REF!</v>
      </c>
      <c r="S8" s="210" t="s">
        <v>379</v>
      </c>
      <c r="T8" s="204">
        <v>70.97</v>
      </c>
      <c r="U8" s="204" t="s">
        <v>138</v>
      </c>
      <c r="V8" s="204" t="e">
        <f>F8*0.12*0.1905*T8</f>
        <v>#REF!</v>
      </c>
      <c r="W8" s="210" t="s">
        <v>380</v>
      </c>
      <c r="X8" s="52" t="e">
        <f>AVERAGE(N8,R8,V8)</f>
        <v>#REF!</v>
      </c>
      <c r="Y8" s="52"/>
      <c r="Z8" s="52" t="e">
        <f>X8-Y8</f>
        <v>#REF!</v>
      </c>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row>
    <row r="9" spans="1:846" ht="28.05" customHeight="1">
      <c r="C9" s="15" t="s">
        <v>102</v>
      </c>
      <c r="D9" s="35"/>
      <c r="E9" s="158" t="b">
        <v>0</v>
      </c>
      <c r="F9" s="45" t="e">
        <f>(('MAIN SHEET'!#REF!)+('MAIN SHEET'!#REF!))*H9/100</f>
        <v>#REF!</v>
      </c>
      <c r="G9" s="28" t="s">
        <v>70</v>
      </c>
      <c r="H9" s="193">
        <v>100</v>
      </c>
      <c r="I9" s="128" t="s">
        <v>334</v>
      </c>
      <c r="J9" s="185" t="e">
        <f t="shared" ref="J9:J14" si="0">+$Z9</f>
        <v>#REF!</v>
      </c>
      <c r="K9" s="170" t="str">
        <f t="shared" ref="K9:K14" si="1">IF($E9,J9,"")</f>
        <v/>
      </c>
      <c r="L9" s="52">
        <v>72.64</v>
      </c>
      <c r="M9" s="52" t="s">
        <v>138</v>
      </c>
      <c r="N9" s="81" t="e">
        <f>F9*0.12*0.23495*L9</f>
        <v>#REF!</v>
      </c>
      <c r="O9" s="73" t="s">
        <v>184</v>
      </c>
      <c r="P9" s="204">
        <v>74.02</v>
      </c>
      <c r="Q9" s="204" t="s">
        <v>138</v>
      </c>
      <c r="R9" s="204" t="e">
        <f>F9*0.12*0.23495*P9</f>
        <v>#REF!</v>
      </c>
      <c r="S9" s="210" t="s">
        <v>379</v>
      </c>
      <c r="T9" s="204">
        <v>70.97</v>
      </c>
      <c r="U9" s="204" t="s">
        <v>138</v>
      </c>
      <c r="V9" s="204" t="e">
        <f>F9*0.12*0.23495*T9</f>
        <v>#REF!</v>
      </c>
      <c r="W9" s="210" t="s">
        <v>380</v>
      </c>
      <c r="X9" s="52" t="e">
        <f t="shared" ref="X9:X43" si="2">AVERAGE(N9,R9,V9)</f>
        <v>#REF!</v>
      </c>
      <c r="Y9" s="46"/>
      <c r="Z9" s="79" t="e">
        <f>X9-Y9</f>
        <v>#REF!</v>
      </c>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row>
    <row r="10" spans="1:846" s="6" customFormat="1" ht="28.05" customHeight="1">
      <c r="A10" s="29"/>
      <c r="C10" s="14" t="s">
        <v>103</v>
      </c>
      <c r="E10" s="157" t="b">
        <v>0</v>
      </c>
      <c r="F10" s="36" t="e">
        <f>(('MAIN SHEET'!#REF!)+('MAIN SHEET'!#REF!))*H10/100</f>
        <v>#REF!</v>
      </c>
      <c r="G10" s="6" t="s">
        <v>70</v>
      </c>
      <c r="H10" s="193">
        <v>100</v>
      </c>
      <c r="I10" s="129" t="s">
        <v>334</v>
      </c>
      <c r="J10" s="181" t="e">
        <f t="shared" si="0"/>
        <v>#REF!</v>
      </c>
      <c r="K10" s="192" t="str">
        <f t="shared" si="1"/>
        <v/>
      </c>
      <c r="L10" s="52">
        <v>72.64</v>
      </c>
      <c r="M10" s="52" t="s">
        <v>138</v>
      </c>
      <c r="N10" s="81" t="e">
        <f>F10*0.12*0.28575*L10</f>
        <v>#REF!</v>
      </c>
      <c r="O10" s="73" t="s">
        <v>184</v>
      </c>
      <c r="P10" s="204">
        <v>74.02</v>
      </c>
      <c r="Q10" s="204" t="s">
        <v>138</v>
      </c>
      <c r="R10" s="204" t="e">
        <f>F10*0.12*0.28575*P10</f>
        <v>#REF!</v>
      </c>
      <c r="S10" s="210" t="s">
        <v>379</v>
      </c>
      <c r="T10" s="204">
        <v>70.97</v>
      </c>
      <c r="U10" s="204" t="s">
        <v>138</v>
      </c>
      <c r="V10" s="204" t="e">
        <f>F10*0.12*0.28575*T10</f>
        <v>#REF!</v>
      </c>
      <c r="W10" s="210" t="s">
        <v>380</v>
      </c>
      <c r="X10" s="52" t="e">
        <f t="shared" si="2"/>
        <v>#REF!</v>
      </c>
      <c r="Y10" s="52"/>
      <c r="Z10" s="81" t="e">
        <f>X10-Y10</f>
        <v>#REF!</v>
      </c>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row>
    <row r="11" spans="1:846" ht="28.05" customHeight="1">
      <c r="C11" s="15" t="s">
        <v>222</v>
      </c>
      <c r="D11" s="28"/>
      <c r="E11" s="159" t="b">
        <v>0</v>
      </c>
      <c r="F11" s="45" t="e">
        <f>(('MAIN SHEET'!#REF!)+('MAIN SHEET'!#REF!))*H11/100</f>
        <v>#REF!</v>
      </c>
      <c r="G11" s="28" t="s">
        <v>70</v>
      </c>
      <c r="H11" s="193">
        <v>100</v>
      </c>
      <c r="I11" s="128" t="s">
        <v>334</v>
      </c>
      <c r="J11" s="185" t="e">
        <f t="shared" si="0"/>
        <v>#REF!</v>
      </c>
      <c r="K11" s="170" t="str">
        <f t="shared" si="1"/>
        <v/>
      </c>
      <c r="L11" s="46">
        <v>16.739999999999998</v>
      </c>
      <c r="M11" s="46" t="s">
        <v>223</v>
      </c>
      <c r="N11" s="46" t="e">
        <f>(F11*2.5)/10*L11</f>
        <v>#REF!</v>
      </c>
      <c r="O11" s="74" t="s">
        <v>224</v>
      </c>
      <c r="P11" s="204">
        <v>12.91</v>
      </c>
      <c r="Q11" s="204" t="s">
        <v>223</v>
      </c>
      <c r="R11" s="204" t="e">
        <f>(F11*2.5)/10*P11</f>
        <v>#REF!</v>
      </c>
      <c r="S11" s="210" t="s">
        <v>381</v>
      </c>
      <c r="T11" s="204"/>
      <c r="U11" s="204"/>
      <c r="V11" s="204"/>
      <c r="W11" s="204"/>
      <c r="X11" s="52" t="e">
        <f t="shared" si="2"/>
        <v>#REF!</v>
      </c>
      <c r="Y11" s="46"/>
      <c r="Z11" s="79" t="e">
        <f>X11-Y11</f>
        <v>#REF!</v>
      </c>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row>
    <row r="12" spans="1:846" s="6" customFormat="1" ht="28.05" customHeight="1">
      <c r="A12" s="29"/>
      <c r="C12" s="14" t="s">
        <v>104</v>
      </c>
      <c r="E12" s="157" t="b">
        <v>1</v>
      </c>
      <c r="F12" s="36" t="e">
        <f>(('MAIN SHEET'!#REF!)+('MAIN SHEET'!#REF!))*H12/100</f>
        <v>#REF!</v>
      </c>
      <c r="G12" s="6" t="s">
        <v>70</v>
      </c>
      <c r="H12" s="193">
        <v>100</v>
      </c>
      <c r="I12" s="129" t="s">
        <v>334</v>
      </c>
      <c r="J12" s="181" t="e">
        <f t="shared" si="0"/>
        <v>#REF!</v>
      </c>
      <c r="K12" s="192" t="e">
        <f t="shared" si="1"/>
        <v>#REF!</v>
      </c>
      <c r="L12" s="52">
        <v>72.64</v>
      </c>
      <c r="M12" s="52" t="s">
        <v>138</v>
      </c>
      <c r="N12" s="52" t="e">
        <f>F12*2.5*3.25*0.0889*0.0381*L12</f>
        <v>#REF!</v>
      </c>
      <c r="O12" s="73" t="s">
        <v>184</v>
      </c>
      <c r="P12" s="52"/>
      <c r="Q12" s="52"/>
      <c r="R12" s="52"/>
      <c r="S12" s="52"/>
      <c r="T12" s="52"/>
      <c r="U12" s="52"/>
      <c r="V12" s="52"/>
      <c r="W12" s="52"/>
      <c r="X12" s="52" t="e">
        <f t="shared" si="2"/>
        <v>#REF!</v>
      </c>
      <c r="Y12" s="52"/>
      <c r="Z12" s="81" t="e">
        <f>X12-Y12</f>
        <v>#REF!</v>
      </c>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row>
    <row r="13" spans="1:846" s="28" customFormat="1" ht="28.05" customHeight="1">
      <c r="A13" s="38"/>
      <c r="C13" s="43" t="s">
        <v>320</v>
      </c>
      <c r="E13" s="156" t="b">
        <v>0</v>
      </c>
      <c r="F13" s="45" t="e">
        <f>(('MAIN SHEET'!#REF!)+('MAIN SHEET'!#REF!))*H13/100</f>
        <v>#REF!</v>
      </c>
      <c r="G13" s="28" t="s">
        <v>70</v>
      </c>
      <c r="H13" s="193">
        <v>100</v>
      </c>
      <c r="I13" s="132" t="s">
        <v>334</v>
      </c>
      <c r="J13" s="185">
        <f t="shared" si="0"/>
        <v>0</v>
      </c>
      <c r="K13" s="170" t="str">
        <f t="shared" si="1"/>
        <v/>
      </c>
      <c r="L13" s="65">
        <v>121.89</v>
      </c>
      <c r="M13" s="65" t="s">
        <v>138</v>
      </c>
      <c r="N13" s="65" t="e">
        <f>F13*0.0889*L13</f>
        <v>#REF!</v>
      </c>
      <c r="O13" s="139" t="s">
        <v>321</v>
      </c>
      <c r="P13" s="65">
        <v>89.8</v>
      </c>
      <c r="Q13" s="65" t="s">
        <v>138</v>
      </c>
      <c r="R13" s="65" t="e">
        <f>F13*0.0889*P13</f>
        <v>#REF!</v>
      </c>
      <c r="S13" s="119" t="s">
        <v>322</v>
      </c>
      <c r="T13" s="65"/>
      <c r="U13" s="65"/>
      <c r="V13" s="65"/>
      <c r="W13" s="65"/>
      <c r="X13" s="52" t="e">
        <f t="shared" si="2"/>
        <v>#REF!</v>
      </c>
      <c r="Y13" s="65"/>
      <c r="Z13" s="82"/>
    </row>
    <row r="14" spans="1:846" s="6" customFormat="1" ht="28.05" customHeight="1">
      <c r="A14" s="29"/>
      <c r="C14" s="14" t="s">
        <v>225</v>
      </c>
      <c r="E14" s="157" t="b">
        <v>0</v>
      </c>
      <c r="F14" s="36" t="e">
        <f>(('MAIN SHEET'!#REF!)+('MAIN SHEET'!#REF!))*H14/100</f>
        <v>#REF!</v>
      </c>
      <c r="G14" s="6" t="s">
        <v>70</v>
      </c>
      <c r="H14" s="193">
        <v>100</v>
      </c>
      <c r="I14" s="129" t="s">
        <v>334</v>
      </c>
      <c r="J14" s="181" t="e">
        <f t="shared" si="0"/>
        <v>#REF!</v>
      </c>
      <c r="K14" s="192" t="str">
        <f t="shared" si="1"/>
        <v/>
      </c>
      <c r="L14" s="52">
        <v>1.38</v>
      </c>
      <c r="M14" s="52" t="s">
        <v>226</v>
      </c>
      <c r="N14" s="52" t="e">
        <f>F14*1.7*14.88*L14</f>
        <v>#REF!</v>
      </c>
      <c r="O14" s="73" t="s">
        <v>227</v>
      </c>
      <c r="P14" s="52"/>
      <c r="Q14" s="52"/>
      <c r="R14" s="52"/>
      <c r="S14" s="52"/>
      <c r="T14" s="52"/>
      <c r="U14" s="52"/>
      <c r="V14" s="52"/>
      <c r="W14" s="52"/>
      <c r="X14" s="52" t="e">
        <f t="shared" si="2"/>
        <v>#REF!</v>
      </c>
      <c r="Y14" s="52"/>
      <c r="Z14" s="81" t="e">
        <f>X14-Y14</f>
        <v>#REF!</v>
      </c>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row>
    <row r="15" spans="1:846" s="28" customFormat="1" ht="28.05" customHeight="1">
      <c r="A15" s="38"/>
      <c r="C15" s="43"/>
      <c r="E15" s="156"/>
      <c r="F15" s="45"/>
      <c r="I15" s="132"/>
      <c r="J15" s="152"/>
      <c r="K15" s="161"/>
      <c r="L15" s="65"/>
      <c r="M15" s="65"/>
      <c r="N15" s="65"/>
      <c r="O15" s="139"/>
      <c r="P15" s="65"/>
      <c r="Q15" s="65"/>
      <c r="R15" s="65"/>
      <c r="S15" s="65"/>
      <c r="T15" s="65"/>
      <c r="U15" s="65"/>
      <c r="V15" s="65"/>
      <c r="W15" s="65"/>
      <c r="X15" s="52" t="e">
        <f t="shared" si="2"/>
        <v>#DIV/0!</v>
      </c>
      <c r="Y15" s="65"/>
      <c r="Z15" s="82"/>
    </row>
    <row r="16" spans="1:846" s="6" customFormat="1" ht="28.05" customHeight="1">
      <c r="A16" s="38"/>
      <c r="B16" s="28"/>
      <c r="C16" s="43"/>
      <c r="D16" s="28"/>
      <c r="E16" s="156"/>
      <c r="F16" s="21" t="s">
        <v>368</v>
      </c>
      <c r="G16" s="12"/>
      <c r="H16" s="12"/>
      <c r="I16" s="12"/>
      <c r="J16" s="33"/>
      <c r="K16" s="184" t="e">
        <f>SUM(K8,K9,K10,K11,K12,K13,K14)</f>
        <v>#REF!</v>
      </c>
      <c r="L16" s="52"/>
      <c r="M16" s="52"/>
      <c r="N16" s="52"/>
      <c r="O16" s="73"/>
      <c r="P16" s="52"/>
      <c r="Q16" s="52"/>
      <c r="R16" s="52"/>
      <c r="S16" s="52"/>
      <c r="T16" s="52"/>
      <c r="U16" s="52"/>
      <c r="V16" s="52"/>
      <c r="W16" s="52"/>
      <c r="X16" s="52" t="e">
        <f t="shared" si="2"/>
        <v>#DIV/0!</v>
      </c>
      <c r="Y16" s="52"/>
      <c r="Z16" s="81"/>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row>
    <row r="17" spans="1:846" s="28" customFormat="1" ht="28.05" customHeight="1">
      <c r="A17" s="38"/>
      <c r="C17" s="43"/>
      <c r="I17" s="132"/>
      <c r="L17" s="65"/>
      <c r="M17" s="65"/>
      <c r="N17" s="65"/>
      <c r="O17" s="139"/>
      <c r="P17" s="65"/>
      <c r="Q17" s="65"/>
      <c r="R17" s="65"/>
      <c r="S17" s="65"/>
      <c r="T17" s="65"/>
      <c r="U17" s="65"/>
      <c r="V17" s="65"/>
      <c r="W17" s="65"/>
      <c r="X17" s="52" t="e">
        <f t="shared" si="2"/>
        <v>#DIV/0!</v>
      </c>
      <c r="Y17" s="65"/>
      <c r="Z17" s="82"/>
    </row>
    <row r="18" spans="1:846" s="6" customFormat="1" ht="28.05" customHeight="1">
      <c r="A18" s="31"/>
      <c r="B18" s="25" t="s">
        <v>12</v>
      </c>
      <c r="C18" s="24"/>
      <c r="D18" s="24"/>
      <c r="E18" s="24"/>
      <c r="F18" s="24"/>
      <c r="G18" s="32"/>
      <c r="H18" s="32"/>
      <c r="I18" s="24"/>
      <c r="J18" s="24"/>
      <c r="K18" s="24"/>
      <c r="L18" s="65"/>
      <c r="M18" s="65"/>
      <c r="N18" s="65"/>
      <c r="O18" s="75"/>
      <c r="P18" s="65"/>
      <c r="Q18" s="65"/>
      <c r="R18" s="65"/>
      <c r="S18" s="65"/>
      <c r="T18" s="65"/>
      <c r="U18" s="65"/>
      <c r="V18" s="65"/>
      <c r="W18" s="65"/>
      <c r="X18" s="52" t="e">
        <f t="shared" si="2"/>
        <v>#DIV/0!</v>
      </c>
      <c r="Y18" s="65"/>
      <c r="Z18" s="65"/>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row>
    <row r="19" spans="1:846" s="28" customFormat="1" ht="28.05" customHeight="1">
      <c r="A19" s="38"/>
      <c r="C19" s="39" t="s">
        <v>228</v>
      </c>
      <c r="E19" s="156" t="b">
        <v>0</v>
      </c>
      <c r="F19" s="45" t="e">
        <f>('MAIN SHEET'!#REF!)*H19/100</f>
        <v>#REF!</v>
      </c>
      <c r="G19" s="28" t="s">
        <v>69</v>
      </c>
      <c r="H19" s="193">
        <v>100</v>
      </c>
      <c r="I19" s="128" t="s">
        <v>334</v>
      </c>
      <c r="J19" s="185" t="e">
        <f>+$Z19</f>
        <v>#REF!</v>
      </c>
      <c r="K19" s="170" t="str">
        <f>IF($E19,J19,"")</f>
        <v/>
      </c>
      <c r="L19" s="65">
        <v>1.1599999999999999</v>
      </c>
      <c r="M19" s="65" t="s">
        <v>231</v>
      </c>
      <c r="N19" s="65" t="e">
        <f>F19*49.1*L19</f>
        <v>#REF!</v>
      </c>
      <c r="O19" s="76" t="s">
        <v>232</v>
      </c>
      <c r="P19" s="65"/>
      <c r="Q19" s="65"/>
      <c r="R19" s="65"/>
      <c r="S19" s="65"/>
      <c r="T19" s="65"/>
      <c r="U19" s="65"/>
      <c r="V19" s="65"/>
      <c r="W19" s="65"/>
      <c r="X19" s="52" t="e">
        <f t="shared" si="2"/>
        <v>#REF!</v>
      </c>
      <c r="Y19" s="65"/>
      <c r="Z19" s="65" t="e">
        <f>X19-Y19</f>
        <v>#REF!</v>
      </c>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row>
    <row r="20" spans="1:846" s="6" customFormat="1" ht="28.05" customHeight="1">
      <c r="A20" s="29"/>
      <c r="C20" s="27" t="s">
        <v>229</v>
      </c>
      <c r="E20" s="157" t="b">
        <v>0</v>
      </c>
      <c r="F20" s="36" t="e">
        <f>('MAIN SHEET'!#REF!)*H20/100</f>
        <v>#REF!</v>
      </c>
      <c r="G20" s="6" t="s">
        <v>69</v>
      </c>
      <c r="H20" s="193">
        <v>100</v>
      </c>
      <c r="I20" s="129" t="s">
        <v>334</v>
      </c>
      <c r="J20" s="181" t="e">
        <f>+$Z20</f>
        <v>#REF!</v>
      </c>
      <c r="K20" s="192" t="str">
        <f>IF($E20,J20,"")</f>
        <v/>
      </c>
      <c r="L20" s="52">
        <v>72.64</v>
      </c>
      <c r="M20" s="52" t="s">
        <v>138</v>
      </c>
      <c r="N20" s="52" t="e">
        <f>F20*0.23495*0.1524*L20</f>
        <v>#REF!</v>
      </c>
      <c r="O20" s="77" t="s">
        <v>184</v>
      </c>
      <c r="P20" s="52"/>
      <c r="Q20" s="52"/>
      <c r="R20" s="52"/>
      <c r="S20" s="52"/>
      <c r="T20" s="52"/>
      <c r="U20" s="52"/>
      <c r="V20" s="52"/>
      <c r="W20" s="52"/>
      <c r="X20" s="52" t="e">
        <f t="shared" si="2"/>
        <v>#REF!</v>
      </c>
      <c r="Y20" s="52"/>
      <c r="Z20" s="52" t="e">
        <f>X20-Y20</f>
        <v>#REF!</v>
      </c>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row>
    <row r="21" spans="1:846" s="28" customFormat="1" ht="28.05" customHeight="1">
      <c r="A21" s="38"/>
      <c r="C21" s="39" t="s">
        <v>230</v>
      </c>
      <c r="E21" s="156" t="b">
        <v>1</v>
      </c>
      <c r="F21" s="45" t="e">
        <f>('MAIN SHEET'!#REF!)*H21/100</f>
        <v>#REF!</v>
      </c>
      <c r="G21" s="28" t="s">
        <v>69</v>
      </c>
      <c r="H21" s="193">
        <v>100</v>
      </c>
      <c r="I21" s="132" t="s">
        <v>334</v>
      </c>
      <c r="J21" s="185" t="e">
        <f>+$Z21</f>
        <v>#REF!</v>
      </c>
      <c r="K21" s="170" t="e">
        <f>IF($E21,J21,"")</f>
        <v>#REF!</v>
      </c>
      <c r="L21" s="65">
        <v>201.8</v>
      </c>
      <c r="M21" s="65" t="s">
        <v>138</v>
      </c>
      <c r="N21" s="65" t="e">
        <f>F21*0.23495*0.0889*L21</f>
        <v>#REF!</v>
      </c>
      <c r="O21" s="140" t="s">
        <v>233</v>
      </c>
      <c r="P21" s="204">
        <v>356.87</v>
      </c>
      <c r="Q21" s="204" t="s">
        <v>138</v>
      </c>
      <c r="R21" s="204" t="e">
        <f>F21*0.23495*0.0889*P21</f>
        <v>#REF!</v>
      </c>
      <c r="S21" s="210" t="s">
        <v>382</v>
      </c>
      <c r="T21" s="65"/>
      <c r="U21" s="65"/>
      <c r="V21" s="65"/>
      <c r="W21" s="65"/>
      <c r="X21" s="52" t="e">
        <f t="shared" si="2"/>
        <v>#REF!</v>
      </c>
      <c r="Y21" s="65"/>
      <c r="Z21" s="65" t="e">
        <f>X21-Y21</f>
        <v>#REF!</v>
      </c>
    </row>
    <row r="22" spans="1:846" s="6" customFormat="1" ht="28.05" customHeight="1">
      <c r="A22" s="29"/>
      <c r="C22" s="27"/>
      <c r="E22" s="157"/>
      <c r="F22" s="36"/>
      <c r="I22" s="130"/>
      <c r="J22" s="151"/>
      <c r="K22" s="160"/>
      <c r="L22" s="52"/>
      <c r="M22" s="52"/>
      <c r="N22" s="52"/>
      <c r="O22" s="163"/>
      <c r="P22" s="52"/>
      <c r="Q22" s="52"/>
      <c r="R22" s="52"/>
      <c r="S22" s="52"/>
      <c r="T22" s="52"/>
      <c r="U22" s="52"/>
      <c r="V22" s="52"/>
      <c r="W22" s="52"/>
      <c r="X22" s="52" t="e">
        <f t="shared" si="2"/>
        <v>#DIV/0!</v>
      </c>
      <c r="Y22" s="52"/>
      <c r="Z22" s="52"/>
    </row>
    <row r="23" spans="1:846" s="28" customFormat="1" ht="28.05" customHeight="1">
      <c r="A23" s="38"/>
      <c r="C23" s="39"/>
      <c r="E23" s="156"/>
      <c r="F23" s="21" t="s">
        <v>368</v>
      </c>
      <c r="G23" s="12"/>
      <c r="H23" s="12"/>
      <c r="I23" s="12"/>
      <c r="J23" s="33"/>
      <c r="K23" s="184" t="e">
        <f>SUM(K19,K20,K21)</f>
        <v>#REF!</v>
      </c>
      <c r="L23" s="65"/>
      <c r="M23" s="65"/>
      <c r="N23" s="65"/>
      <c r="O23" s="140"/>
      <c r="P23" s="65"/>
      <c r="Q23" s="65"/>
      <c r="R23" s="65"/>
      <c r="S23" s="65"/>
      <c r="T23" s="65"/>
      <c r="U23" s="65"/>
      <c r="V23" s="65"/>
      <c r="W23" s="65"/>
      <c r="X23" s="52" t="e">
        <f t="shared" si="2"/>
        <v>#DIV/0!</v>
      </c>
      <c r="Y23" s="65"/>
      <c r="Z23" s="65"/>
    </row>
    <row r="24" spans="1:846" s="28" customFormat="1" ht="28.05" customHeight="1">
      <c r="A24" s="38"/>
      <c r="C24" s="39"/>
      <c r="I24" s="132"/>
      <c r="L24" s="65"/>
      <c r="M24" s="65"/>
      <c r="N24" s="65"/>
      <c r="O24" s="75"/>
      <c r="P24" s="65"/>
      <c r="Q24" s="65"/>
      <c r="R24" s="65"/>
      <c r="S24" s="65"/>
      <c r="T24" s="65"/>
      <c r="U24" s="65"/>
      <c r="V24" s="65"/>
      <c r="W24" s="65"/>
      <c r="X24" s="52" t="e">
        <f t="shared" si="2"/>
        <v>#DIV/0!</v>
      </c>
      <c r="Y24" s="65"/>
      <c r="Z24" s="65"/>
    </row>
    <row r="25" spans="1:846" s="6" customFormat="1" ht="28.05" customHeight="1">
      <c r="A25" s="31"/>
      <c r="B25" s="25" t="s">
        <v>105</v>
      </c>
      <c r="C25" s="24"/>
      <c r="D25" s="24"/>
      <c r="E25" s="24"/>
      <c r="F25" s="24" t="s">
        <v>235</v>
      </c>
      <c r="G25" s="32"/>
      <c r="H25" s="32"/>
      <c r="I25" s="24"/>
      <c r="J25" s="24"/>
      <c r="K25" s="24"/>
      <c r="L25" s="65"/>
      <c r="M25" s="65"/>
      <c r="N25" s="65"/>
      <c r="O25" s="75"/>
      <c r="P25" s="65"/>
      <c r="Q25" s="65"/>
      <c r="R25" s="65"/>
      <c r="S25" s="65"/>
      <c r="T25" s="65"/>
      <c r="U25" s="65"/>
      <c r="V25" s="65"/>
      <c r="W25" s="65"/>
      <c r="X25" s="52" t="e">
        <f t="shared" si="2"/>
        <v>#DIV/0!</v>
      </c>
      <c r="Y25" s="65"/>
      <c r="Z25" s="65"/>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row>
    <row r="26" spans="1:846" s="6" customFormat="1" ht="28.05" customHeight="1">
      <c r="A26" s="29"/>
      <c r="C26" s="27" t="s">
        <v>234</v>
      </c>
      <c r="E26" s="157" t="b">
        <v>0</v>
      </c>
      <c r="F26" s="36" t="e">
        <f>(('MAIN SHEET'!#REF!)+('MAIN SHEET'!#REF!))*H26/100</f>
        <v>#REF!</v>
      </c>
      <c r="G26" s="6" t="s">
        <v>70</v>
      </c>
      <c r="H26" s="193">
        <v>100</v>
      </c>
      <c r="I26" s="129" t="s">
        <v>334</v>
      </c>
      <c r="J26" s="181" t="e">
        <f>+$Z26</f>
        <v>#REF!</v>
      </c>
      <c r="K26" s="192" t="str">
        <f>IF($E26,J26,"")</f>
        <v/>
      </c>
      <c r="L26" s="46">
        <v>248.3</v>
      </c>
      <c r="M26" s="46" t="s">
        <v>138</v>
      </c>
      <c r="N26" s="46" t="e">
        <f>F26*0.015875*L26</f>
        <v>#REF!</v>
      </c>
      <c r="O26" s="74" t="s">
        <v>191</v>
      </c>
      <c r="P26" s="204">
        <v>226.91</v>
      </c>
      <c r="Q26" s="204" t="s">
        <v>138</v>
      </c>
      <c r="R26" s="204" t="e">
        <f>F26*0.01111*P26</f>
        <v>#REF!</v>
      </c>
      <c r="S26" s="204" t="s">
        <v>377</v>
      </c>
      <c r="T26" s="204"/>
      <c r="U26" s="204"/>
      <c r="V26" s="204"/>
      <c r="W26" s="204"/>
      <c r="X26" s="52" t="e">
        <f t="shared" si="2"/>
        <v>#REF!</v>
      </c>
      <c r="Y26" s="52"/>
      <c r="Z26" s="81" t="e">
        <f>X26-Y26</f>
        <v>#REF!</v>
      </c>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row>
    <row r="27" spans="1:846" s="28" customFormat="1" ht="28.05" customHeight="1">
      <c r="A27" s="38"/>
      <c r="C27" s="39" t="s">
        <v>347</v>
      </c>
      <c r="E27" s="156" t="b">
        <v>1</v>
      </c>
      <c r="F27" s="45" t="e">
        <f>(('MAIN SHEET'!#REF!)+('MAIN SHEET'!#REF!))*H27/100</f>
        <v>#REF!</v>
      </c>
      <c r="G27" s="28" t="s">
        <v>70</v>
      </c>
      <c r="H27" s="193">
        <v>100</v>
      </c>
      <c r="I27" s="128" t="s">
        <v>334</v>
      </c>
      <c r="J27" s="185" t="e">
        <f>+$Z27</f>
        <v>#REF!</v>
      </c>
      <c r="K27" s="170" t="e">
        <f>IF($E27,J27,"")</f>
        <v>#REF!</v>
      </c>
      <c r="L27" s="52">
        <v>129.69999999999999</v>
      </c>
      <c r="M27" s="52" t="s">
        <v>138</v>
      </c>
      <c r="N27" s="52" t="e">
        <f>F27*0.015875*L27</f>
        <v>#REF!</v>
      </c>
      <c r="O27" s="74" t="s">
        <v>181</v>
      </c>
      <c r="P27" s="204">
        <v>129.88999999999999</v>
      </c>
      <c r="Q27" s="204" t="s">
        <v>138</v>
      </c>
      <c r="R27" s="204" t="e">
        <f>F27*0.0127*P27</f>
        <v>#REF!</v>
      </c>
      <c r="S27" s="204" t="s">
        <v>378</v>
      </c>
      <c r="T27" s="204"/>
      <c r="U27" s="204"/>
      <c r="V27" s="204"/>
      <c r="W27" s="204"/>
      <c r="X27" s="52" t="e">
        <f t="shared" si="2"/>
        <v>#REF!</v>
      </c>
      <c r="Y27" s="65"/>
      <c r="Z27" s="82" t="e">
        <f>X27-Y27</f>
        <v>#REF!</v>
      </c>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row>
    <row r="28" spans="1:846" s="6" customFormat="1" ht="28.05" customHeight="1">
      <c r="A28" s="29"/>
      <c r="C28" s="27" t="s">
        <v>106</v>
      </c>
      <c r="E28" s="157" t="b">
        <v>0</v>
      </c>
      <c r="F28" s="36" t="e">
        <f>(('MAIN SHEET'!#REF!)+('MAIN SHEET'!#REF!))*H28/100</f>
        <v>#REF!</v>
      </c>
      <c r="G28" s="6" t="s">
        <v>70</v>
      </c>
      <c r="H28" s="193">
        <v>100</v>
      </c>
      <c r="I28" s="129" t="s">
        <v>334</v>
      </c>
      <c r="J28" s="181" t="e">
        <f>+$Z28</f>
        <v>#REF!</v>
      </c>
      <c r="K28" s="192" t="str">
        <f>IF($E28,J28,"")</f>
        <v/>
      </c>
      <c r="L28" s="52">
        <v>72.64</v>
      </c>
      <c r="M28" s="52" t="s">
        <v>138</v>
      </c>
      <c r="N28" s="52" t="e">
        <f>F28*0.01905*L28</f>
        <v>#REF!</v>
      </c>
      <c r="O28" s="77" t="s">
        <v>184</v>
      </c>
      <c r="P28" s="52"/>
      <c r="Q28" s="52"/>
      <c r="R28" s="52"/>
      <c r="S28" s="52"/>
      <c r="T28" s="52"/>
      <c r="U28" s="52"/>
      <c r="V28" s="52"/>
      <c r="W28" s="52"/>
      <c r="X28" s="52" t="e">
        <f t="shared" si="2"/>
        <v>#REF!</v>
      </c>
      <c r="Y28" s="52"/>
      <c r="Z28" s="81" t="e">
        <f>X28-Y28</f>
        <v>#REF!</v>
      </c>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row>
    <row r="29" spans="1:846" s="28" customFormat="1" ht="28.05" customHeight="1">
      <c r="A29" s="38"/>
      <c r="C29" s="39" t="s">
        <v>354</v>
      </c>
      <c r="E29" s="156" t="b">
        <v>0</v>
      </c>
      <c r="F29" s="45" t="e">
        <f>(('MAIN SHEET'!#REF!)+('MAIN SHEET'!#REF!))*H29/100</f>
        <v>#REF!</v>
      </c>
      <c r="G29" s="28" t="s">
        <v>70</v>
      </c>
      <c r="H29" s="193">
        <v>100</v>
      </c>
      <c r="I29" s="132" t="s">
        <v>334</v>
      </c>
      <c r="J29" s="180" t="e">
        <f>+$Z29</f>
        <v>#REF!</v>
      </c>
      <c r="K29" s="170" t="str">
        <f>IF($E29,J29,"")</f>
        <v/>
      </c>
      <c r="L29" s="65">
        <v>72.64</v>
      </c>
      <c r="M29" s="65" t="s">
        <v>138</v>
      </c>
      <c r="N29" s="65" t="e">
        <f>F29*0.01905*L29</f>
        <v>#REF!</v>
      </c>
      <c r="O29" s="164" t="s">
        <v>184</v>
      </c>
      <c r="P29" s="65"/>
      <c r="Q29" s="65"/>
      <c r="R29" s="65"/>
      <c r="S29" s="65"/>
      <c r="T29" s="65"/>
      <c r="U29" s="65"/>
      <c r="V29" s="65"/>
      <c r="W29" s="65"/>
      <c r="X29" s="52" t="e">
        <f t="shared" si="2"/>
        <v>#REF!</v>
      </c>
      <c r="Y29" s="65" t="e">
        <f>F29*0.01905*434*0.5*3.67</f>
        <v>#REF!</v>
      </c>
      <c r="Z29" s="82" t="e">
        <f>X29-Y29</f>
        <v>#REF!</v>
      </c>
    </row>
    <row r="30" spans="1:846" s="6" customFormat="1" ht="28.05" customHeight="1">
      <c r="A30" s="29"/>
      <c r="C30" s="27"/>
      <c r="E30" s="157"/>
      <c r="F30" s="36"/>
      <c r="I30" s="130"/>
      <c r="J30" s="151"/>
      <c r="K30" s="182"/>
      <c r="L30" s="52"/>
      <c r="M30" s="52"/>
      <c r="N30" s="52"/>
      <c r="O30" s="77"/>
      <c r="P30" s="52"/>
      <c r="Q30" s="52"/>
      <c r="R30" s="52"/>
      <c r="S30" s="52"/>
      <c r="T30" s="52"/>
      <c r="U30" s="52"/>
      <c r="V30" s="52"/>
      <c r="W30" s="52"/>
      <c r="X30" s="52" t="e">
        <f t="shared" si="2"/>
        <v>#DIV/0!</v>
      </c>
      <c r="Y30" s="52"/>
      <c r="Z30" s="81"/>
    </row>
    <row r="31" spans="1:846" s="6" customFormat="1" ht="28.05" customHeight="1">
      <c r="A31" s="38"/>
      <c r="B31" s="28"/>
      <c r="C31" s="39"/>
      <c r="D31" s="28"/>
      <c r="E31" s="156"/>
      <c r="F31" s="21" t="s">
        <v>368</v>
      </c>
      <c r="G31" s="12"/>
      <c r="H31" s="12"/>
      <c r="I31" s="12"/>
      <c r="J31" s="33"/>
      <c r="K31" s="184" t="e">
        <f>SUM(K26,K27,K28,K29)</f>
        <v>#REF!</v>
      </c>
      <c r="L31" s="52"/>
      <c r="M31" s="52"/>
      <c r="N31" s="52"/>
      <c r="O31" s="77"/>
      <c r="P31" s="52"/>
      <c r="Q31" s="52"/>
      <c r="R31" s="52"/>
      <c r="S31" s="52"/>
      <c r="T31" s="52"/>
      <c r="U31" s="52"/>
      <c r="V31" s="52"/>
      <c r="W31" s="52"/>
      <c r="X31" s="52" t="e">
        <f t="shared" si="2"/>
        <v>#DIV/0!</v>
      </c>
      <c r="Y31" s="52"/>
      <c r="Z31" s="81"/>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row>
    <row r="32" spans="1:846" s="28" customFormat="1" ht="28.05" customHeight="1">
      <c r="A32" s="38"/>
      <c r="C32" s="39"/>
      <c r="L32" s="65"/>
      <c r="M32" s="65"/>
      <c r="N32" s="65"/>
      <c r="O32" s="75"/>
      <c r="P32" s="65"/>
      <c r="Q32" s="65"/>
      <c r="R32" s="65"/>
      <c r="S32" s="65"/>
      <c r="T32" s="65"/>
      <c r="U32" s="65"/>
      <c r="V32" s="65"/>
      <c r="W32" s="65"/>
      <c r="X32" s="52" t="e">
        <f t="shared" si="2"/>
        <v>#DIV/0!</v>
      </c>
      <c r="Y32" s="65"/>
      <c r="Z32" s="65"/>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row>
    <row r="33" spans="1:846" s="6" customFormat="1" ht="28.05" customHeight="1">
      <c r="A33" s="31"/>
      <c r="B33" s="25" t="s">
        <v>107</v>
      </c>
      <c r="C33" s="24"/>
      <c r="D33" s="24"/>
      <c r="E33" s="24"/>
      <c r="F33" s="24"/>
      <c r="G33" s="24"/>
      <c r="H33" s="24"/>
      <c r="I33" s="24"/>
      <c r="J33" s="24"/>
      <c r="K33" s="24"/>
      <c r="L33" s="52"/>
      <c r="M33" s="52"/>
      <c r="N33" s="52"/>
      <c r="O33" s="78"/>
      <c r="P33" s="52"/>
      <c r="Q33" s="52"/>
      <c r="R33" s="52"/>
      <c r="S33" s="52"/>
      <c r="T33" s="52"/>
      <c r="U33" s="52"/>
      <c r="V33" s="52"/>
      <c r="W33" s="52"/>
      <c r="X33" s="52" t="e">
        <f t="shared" si="2"/>
        <v>#DIV/0!</v>
      </c>
      <c r="Y33" s="52"/>
      <c r="Z33" s="5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row>
    <row r="34" spans="1:846" ht="28.05" customHeight="1">
      <c r="C34" s="26" t="s">
        <v>108</v>
      </c>
      <c r="D34" s="28"/>
      <c r="E34" s="159" t="b">
        <v>0</v>
      </c>
      <c r="F34" s="45" t="e">
        <f>('MAIN SHEET'!#REF!)*H34/100</f>
        <v>#REF!</v>
      </c>
      <c r="G34" t="s">
        <v>70</v>
      </c>
      <c r="H34" s="193">
        <v>100</v>
      </c>
      <c r="I34" s="128" t="s">
        <v>334</v>
      </c>
      <c r="J34" s="185" t="e">
        <f t="shared" ref="J34:J44" si="3">+$Z34</f>
        <v>#REF!</v>
      </c>
      <c r="K34" s="170" t="str">
        <f t="shared" ref="K34:K44" si="4">IF($E34,J34,"")</f>
        <v/>
      </c>
      <c r="L34" s="46">
        <v>9.77</v>
      </c>
      <c r="M34" s="46" t="s">
        <v>212</v>
      </c>
      <c r="N34" s="46" t="e">
        <f>F34*L34</f>
        <v>#REF!</v>
      </c>
      <c r="O34" s="73" t="s">
        <v>241</v>
      </c>
      <c r="P34" s="46"/>
      <c r="Q34" s="46"/>
      <c r="R34" s="46"/>
      <c r="S34" s="46"/>
      <c r="T34" s="46"/>
      <c r="U34" s="46"/>
      <c r="V34" s="46"/>
      <c r="W34" s="46"/>
      <c r="X34" s="52" t="e">
        <f t="shared" si="2"/>
        <v>#REF!</v>
      </c>
      <c r="Y34" s="46"/>
      <c r="Z34" s="46" t="e">
        <f>X34-Y34</f>
        <v>#REF!</v>
      </c>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row>
    <row r="35" spans="1:846" s="6" customFormat="1" ht="28.05" customHeight="1">
      <c r="A35" s="29"/>
      <c r="C35" s="27" t="s">
        <v>109</v>
      </c>
      <c r="E35" s="157" t="b">
        <v>0</v>
      </c>
      <c r="F35" s="36" t="e">
        <f>('MAIN SHEET'!#REF!)*H35/100</f>
        <v>#REF!</v>
      </c>
      <c r="G35" s="6" t="s">
        <v>70</v>
      </c>
      <c r="H35" s="193">
        <v>100</v>
      </c>
      <c r="I35" s="130" t="s">
        <v>334</v>
      </c>
      <c r="J35" s="181" t="e">
        <f t="shared" si="3"/>
        <v>#REF!</v>
      </c>
      <c r="K35" s="192" t="str">
        <f t="shared" si="4"/>
        <v/>
      </c>
      <c r="L35" s="52">
        <v>9.5</v>
      </c>
      <c r="M35" s="52" t="s">
        <v>212</v>
      </c>
      <c r="N35" s="52" t="e">
        <f>F35*L35</f>
        <v>#REF!</v>
      </c>
      <c r="O35" s="77" t="s">
        <v>242</v>
      </c>
      <c r="P35" s="52">
        <v>12.2</v>
      </c>
      <c r="Q35" s="52" t="s">
        <v>212</v>
      </c>
      <c r="R35" s="52" t="e">
        <f>F35*P35</f>
        <v>#REF!</v>
      </c>
      <c r="S35" s="134" t="s">
        <v>243</v>
      </c>
      <c r="T35" s="52"/>
      <c r="U35" s="52"/>
      <c r="V35" s="52"/>
      <c r="W35" s="52"/>
      <c r="X35" s="52" t="e">
        <f t="shared" si="2"/>
        <v>#REF!</v>
      </c>
      <c r="Y35" s="52"/>
      <c r="Z35" s="52" t="e">
        <f>X35-Y35</f>
        <v>#REF!</v>
      </c>
    </row>
    <row r="36" spans="1:846" ht="28.05" customHeight="1">
      <c r="C36" s="26" t="s">
        <v>310</v>
      </c>
      <c r="E36" s="159" t="b">
        <v>0</v>
      </c>
      <c r="F36" s="45" t="e">
        <f>('MAIN SHEET'!#REF!)*H36/100</f>
        <v>#REF!</v>
      </c>
      <c r="G36" t="s">
        <v>70</v>
      </c>
      <c r="H36" s="193">
        <v>100</v>
      </c>
      <c r="I36" s="128" t="s">
        <v>334</v>
      </c>
      <c r="J36" s="185" t="e">
        <f t="shared" si="3"/>
        <v>#REF!</v>
      </c>
      <c r="K36" s="170" t="str">
        <f t="shared" si="4"/>
        <v/>
      </c>
      <c r="L36" s="52">
        <v>72.64</v>
      </c>
      <c r="M36" s="52" t="s">
        <v>138</v>
      </c>
      <c r="N36" s="52" t="e">
        <f>F36*0.01905*L36</f>
        <v>#REF!</v>
      </c>
      <c r="O36" s="77" t="s">
        <v>184</v>
      </c>
      <c r="P36" s="204">
        <v>74.02</v>
      </c>
      <c r="Q36" s="204" t="s">
        <v>138</v>
      </c>
      <c r="R36" s="204" t="e">
        <f>F36*0.01905*P36</f>
        <v>#REF!</v>
      </c>
      <c r="S36" s="210" t="s">
        <v>379</v>
      </c>
      <c r="T36" s="204">
        <v>70.97</v>
      </c>
      <c r="U36" s="204" t="s">
        <v>138</v>
      </c>
      <c r="V36" s="204" t="e">
        <f>F36*0.01905*T36</f>
        <v>#REF!</v>
      </c>
      <c r="W36" s="210" t="s">
        <v>380</v>
      </c>
      <c r="X36" s="52" t="e">
        <f t="shared" si="2"/>
        <v>#REF!</v>
      </c>
      <c r="Y36" s="46"/>
      <c r="Z36" s="46" t="e">
        <f>X36-Y36</f>
        <v>#REF!</v>
      </c>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row>
    <row r="37" spans="1:846" s="6" customFormat="1" ht="28.05" customHeight="1">
      <c r="A37" s="29"/>
      <c r="C37" s="27" t="s">
        <v>354</v>
      </c>
      <c r="E37" s="157" t="b">
        <v>0</v>
      </c>
      <c r="F37" s="36" t="e">
        <f>('MAIN SHEET'!#REF!)*H37/100</f>
        <v>#REF!</v>
      </c>
      <c r="G37" s="6" t="s">
        <v>70</v>
      </c>
      <c r="H37" s="193">
        <v>100</v>
      </c>
      <c r="I37" s="130" t="s">
        <v>334</v>
      </c>
      <c r="J37" s="181" t="e">
        <f t="shared" si="3"/>
        <v>#REF!</v>
      </c>
      <c r="K37" s="192" t="str">
        <f t="shared" si="4"/>
        <v/>
      </c>
      <c r="L37" s="52">
        <v>72.64</v>
      </c>
      <c r="M37" s="52" t="s">
        <v>138</v>
      </c>
      <c r="N37" s="52" t="e">
        <f>F37*0.01905*L37</f>
        <v>#REF!</v>
      </c>
      <c r="O37" s="77" t="s">
        <v>184</v>
      </c>
      <c r="P37" s="204">
        <v>74.02</v>
      </c>
      <c r="Q37" s="204" t="s">
        <v>138</v>
      </c>
      <c r="R37" s="204" t="e">
        <f>F37*0.01905*P37</f>
        <v>#REF!</v>
      </c>
      <c r="S37" s="210" t="s">
        <v>379</v>
      </c>
      <c r="T37" s="204">
        <v>70.97</v>
      </c>
      <c r="U37" s="204" t="s">
        <v>138</v>
      </c>
      <c r="V37" s="204" t="e">
        <f>F37*0.01905*T37</f>
        <v>#REF!</v>
      </c>
      <c r="W37" s="210" t="s">
        <v>380</v>
      </c>
      <c r="X37" s="52" t="e">
        <f t="shared" si="2"/>
        <v>#REF!</v>
      </c>
      <c r="Y37" s="52" t="e">
        <f>F37*0.01905*434*0.5*3.67</f>
        <v>#REF!</v>
      </c>
      <c r="Z37" s="81" t="e">
        <f>X37-Y37</f>
        <v>#REF!</v>
      </c>
    </row>
    <row r="38" spans="1:846" s="28" customFormat="1" ht="28.05" customHeight="1">
      <c r="A38" s="38"/>
      <c r="C38" s="39" t="s">
        <v>308</v>
      </c>
      <c r="E38" s="156" t="b">
        <v>0</v>
      </c>
      <c r="F38" s="45" t="e">
        <f>('MAIN SHEET'!#REF!)*H38/100</f>
        <v>#REF!</v>
      </c>
      <c r="G38" s="28" t="s">
        <v>70</v>
      </c>
      <c r="H38" s="193">
        <v>100</v>
      </c>
      <c r="I38" s="132" t="s">
        <v>334</v>
      </c>
      <c r="J38" s="180" t="e">
        <f t="shared" si="3"/>
        <v>#REF!</v>
      </c>
      <c r="K38" s="170" t="str">
        <f t="shared" si="4"/>
        <v/>
      </c>
      <c r="L38" s="65">
        <v>68.16</v>
      </c>
      <c r="M38" s="65" t="s">
        <v>138</v>
      </c>
      <c r="N38" s="65" t="e">
        <f>F38*0.01905*L38</f>
        <v>#REF!</v>
      </c>
      <c r="O38" s="139" t="s">
        <v>244</v>
      </c>
      <c r="P38" s="200"/>
      <c r="Q38" s="65"/>
      <c r="R38" s="65"/>
      <c r="S38" s="65"/>
      <c r="T38" s="65"/>
      <c r="U38" s="65"/>
      <c r="V38" s="65"/>
      <c r="W38" s="65"/>
      <c r="X38" s="52" t="e">
        <f t="shared" si="2"/>
        <v>#REF!</v>
      </c>
      <c r="Y38" s="65"/>
      <c r="Z38" s="65" t="e">
        <f>X38</f>
        <v>#REF!</v>
      </c>
    </row>
    <row r="39" spans="1:846" s="6" customFormat="1" ht="28.05" customHeight="1">
      <c r="A39" s="29"/>
      <c r="C39" s="27" t="s">
        <v>355</v>
      </c>
      <c r="E39" s="157" t="b">
        <v>0</v>
      </c>
      <c r="F39" s="36" t="e">
        <f>('MAIN SHEET'!#REF!)*H39/100</f>
        <v>#REF!</v>
      </c>
      <c r="G39" s="6" t="s">
        <v>70</v>
      </c>
      <c r="H39" s="193">
        <v>100</v>
      </c>
      <c r="I39" s="130" t="s">
        <v>334</v>
      </c>
      <c r="J39" s="181" t="e">
        <f t="shared" si="3"/>
        <v>#REF!</v>
      </c>
      <c r="K39" s="192" t="str">
        <f>IF($E39,J39,"")</f>
        <v/>
      </c>
      <c r="L39" s="52">
        <v>68.16</v>
      </c>
      <c r="M39" s="52" t="s">
        <v>138</v>
      </c>
      <c r="N39" s="52" t="e">
        <f>F39*0.01905*L39</f>
        <v>#REF!</v>
      </c>
      <c r="O39" s="141" t="s">
        <v>244</v>
      </c>
      <c r="P39" s="85"/>
      <c r="Q39" s="52"/>
      <c r="R39" s="52"/>
      <c r="S39" s="52"/>
      <c r="T39" s="52"/>
      <c r="U39" s="52"/>
      <c r="V39" s="52"/>
      <c r="W39" s="52"/>
      <c r="X39" s="52" t="e">
        <f t="shared" si="2"/>
        <v>#REF!</v>
      </c>
      <c r="Y39" s="52" t="e">
        <f>F39*11.02*0.5*3.67</f>
        <v>#REF!</v>
      </c>
      <c r="Z39" s="52" t="e">
        <f>X39-Y39</f>
        <v>#REF!</v>
      </c>
    </row>
    <row r="40" spans="1:846" s="28" customFormat="1" ht="28.05" customHeight="1">
      <c r="A40" s="38"/>
      <c r="C40" s="39" t="s">
        <v>110</v>
      </c>
      <c r="E40" s="156" t="b">
        <v>0</v>
      </c>
      <c r="F40" s="45" t="e">
        <f>('MAIN SHEET'!#REF!)*H40/100</f>
        <v>#REF!</v>
      </c>
      <c r="G40" s="28" t="s">
        <v>70</v>
      </c>
      <c r="H40" s="193">
        <v>100</v>
      </c>
      <c r="I40" s="132" t="s">
        <v>334</v>
      </c>
      <c r="J40" s="180" t="e">
        <f t="shared" si="3"/>
        <v>#REF!</v>
      </c>
      <c r="K40" s="170" t="str">
        <f t="shared" si="4"/>
        <v/>
      </c>
      <c r="L40" s="65">
        <v>-1.7</v>
      </c>
      <c r="M40" s="65" t="s">
        <v>212</v>
      </c>
      <c r="N40" s="65" t="e">
        <f>F40*L40</f>
        <v>#REF!</v>
      </c>
      <c r="O40" s="164" t="s">
        <v>245</v>
      </c>
      <c r="P40" s="200"/>
      <c r="Q40" s="65"/>
      <c r="R40" s="65"/>
      <c r="S40" s="65"/>
      <c r="T40" s="65"/>
      <c r="U40" s="65"/>
      <c r="V40" s="65"/>
      <c r="W40" s="65"/>
      <c r="X40" s="52" t="e">
        <f t="shared" si="2"/>
        <v>#REF!</v>
      </c>
      <c r="Y40" s="65"/>
      <c r="Z40" s="65" t="e">
        <f>X40</f>
        <v>#REF!</v>
      </c>
    </row>
    <row r="41" spans="1:846" s="6" customFormat="1" ht="28.05" customHeight="1">
      <c r="A41" s="29"/>
      <c r="C41" s="27" t="s">
        <v>111</v>
      </c>
      <c r="E41" s="157" t="b">
        <v>0</v>
      </c>
      <c r="F41" s="36" t="e">
        <f>('MAIN SHEET'!#REF!)*H41/100</f>
        <v>#REF!</v>
      </c>
      <c r="G41" s="6" t="s">
        <v>70</v>
      </c>
      <c r="H41" s="193">
        <v>100</v>
      </c>
      <c r="I41" s="130" t="s">
        <v>334</v>
      </c>
      <c r="J41" s="181" t="e">
        <f t="shared" si="3"/>
        <v>#REF!</v>
      </c>
      <c r="K41" s="192" t="str">
        <f t="shared" si="4"/>
        <v/>
      </c>
      <c r="L41" s="142">
        <v>4.34</v>
      </c>
      <c r="M41" s="142" t="s">
        <v>212</v>
      </c>
      <c r="N41" s="142" t="e">
        <f>F41*L41</f>
        <v>#REF!</v>
      </c>
      <c r="O41" s="142" t="s">
        <v>246</v>
      </c>
      <c r="P41" s="142">
        <v>6.16</v>
      </c>
      <c r="Q41" s="142" t="s">
        <v>212</v>
      </c>
      <c r="R41" s="142" t="e">
        <f>F41*P41</f>
        <v>#REF!</v>
      </c>
      <c r="S41" s="142" t="s">
        <v>247</v>
      </c>
      <c r="T41" s="142">
        <v>2.95</v>
      </c>
      <c r="U41" s="142" t="s">
        <v>212</v>
      </c>
      <c r="V41" s="142" t="e">
        <f>F41*T41</f>
        <v>#REF!</v>
      </c>
      <c r="W41" s="142" t="s">
        <v>251</v>
      </c>
      <c r="X41" s="52" t="e">
        <f t="shared" si="2"/>
        <v>#REF!</v>
      </c>
      <c r="Y41" s="52" t="e">
        <f>F41*3*0.73*0.4*3.67</f>
        <v>#REF!</v>
      </c>
      <c r="Z41" s="52" t="e">
        <f>X41-Y41</f>
        <v>#REF!</v>
      </c>
    </row>
    <row r="42" spans="1:846" s="28" customFormat="1" ht="28.05" customHeight="1">
      <c r="A42" s="38"/>
      <c r="C42" s="39" t="s">
        <v>112</v>
      </c>
      <c r="E42" s="156" t="b">
        <v>0</v>
      </c>
      <c r="F42" s="45" t="e">
        <f>('MAIN SHEET'!#REF!)*H42/100</f>
        <v>#REF!</v>
      </c>
      <c r="G42" s="28" t="s">
        <v>70</v>
      </c>
      <c r="H42" s="193">
        <v>100</v>
      </c>
      <c r="I42" s="132" t="s">
        <v>334</v>
      </c>
      <c r="J42" s="180" t="e">
        <f t="shared" si="3"/>
        <v>#REF!</v>
      </c>
      <c r="K42" s="170" t="str">
        <f t="shared" si="4"/>
        <v/>
      </c>
      <c r="L42" s="201">
        <v>13.14</v>
      </c>
      <c r="M42" s="201" t="s">
        <v>212</v>
      </c>
      <c r="N42" s="201" t="e">
        <f>F42*L42</f>
        <v>#REF!</v>
      </c>
      <c r="O42" s="143" t="s">
        <v>252</v>
      </c>
      <c r="P42" s="200"/>
      <c r="Q42" s="65"/>
      <c r="R42" s="65"/>
      <c r="S42" s="65"/>
      <c r="T42" s="65"/>
      <c r="U42" s="65"/>
      <c r="V42" s="65"/>
      <c r="W42" s="65"/>
      <c r="X42" s="52" t="e">
        <f t="shared" si="2"/>
        <v>#REF!</v>
      </c>
      <c r="Y42" s="65"/>
      <c r="Z42" s="65" t="e">
        <f>X42-Y42</f>
        <v>#REF!</v>
      </c>
    </row>
    <row r="43" spans="1:846" s="6" customFormat="1" ht="28.05" customHeight="1">
      <c r="A43" s="29"/>
      <c r="C43" s="27" t="s">
        <v>113</v>
      </c>
      <c r="E43" s="157" t="b">
        <v>0</v>
      </c>
      <c r="F43" s="36" t="e">
        <f>('MAIN SHEET'!#REF!)*H43/100</f>
        <v>#REF!</v>
      </c>
      <c r="G43" s="6" t="s">
        <v>70</v>
      </c>
      <c r="H43" s="193">
        <v>100</v>
      </c>
      <c r="I43" s="130" t="s">
        <v>334</v>
      </c>
      <c r="J43" s="181" t="e">
        <f t="shared" si="3"/>
        <v>#REF!</v>
      </c>
      <c r="K43" s="192" t="str">
        <f t="shared" si="4"/>
        <v/>
      </c>
      <c r="L43" s="52">
        <v>14.4</v>
      </c>
      <c r="M43" s="52" t="s">
        <v>212</v>
      </c>
      <c r="N43" s="52" t="e">
        <f>F43*L43</f>
        <v>#REF!</v>
      </c>
      <c r="O43" s="77" t="s">
        <v>253</v>
      </c>
      <c r="P43" s="52"/>
      <c r="Q43" s="52"/>
      <c r="R43" s="52"/>
      <c r="S43" s="52"/>
      <c r="T43" s="52"/>
      <c r="U43" s="52"/>
      <c r="V43" s="52"/>
      <c r="W43" s="52"/>
      <c r="X43" s="52" t="e">
        <f t="shared" si="2"/>
        <v>#REF!</v>
      </c>
      <c r="Y43" s="52"/>
      <c r="Z43" s="52" t="e">
        <f>X43-Y43</f>
        <v>#REF!</v>
      </c>
    </row>
    <row r="44" spans="1:846" s="28" customFormat="1" ht="28.05" customHeight="1">
      <c r="A44" s="38"/>
      <c r="C44" s="39" t="s">
        <v>307</v>
      </c>
      <c r="E44" s="156" t="b">
        <v>0</v>
      </c>
      <c r="F44" s="45" t="e">
        <f>('MAIN SHEET'!#REF!)*H44/100</f>
        <v>#REF!</v>
      </c>
      <c r="G44" s="28" t="s">
        <v>70</v>
      </c>
      <c r="H44" s="193">
        <v>100</v>
      </c>
      <c r="I44" s="132" t="s">
        <v>334</v>
      </c>
      <c r="J44" s="180" t="e">
        <f t="shared" si="3"/>
        <v>#REF!</v>
      </c>
      <c r="K44" s="170" t="str">
        <f t="shared" si="4"/>
        <v/>
      </c>
      <c r="L44" s="65">
        <v>262.5</v>
      </c>
      <c r="M44" s="65" t="s">
        <v>138</v>
      </c>
      <c r="N44" s="65" t="e">
        <f>F44*0.01905*0.2*L44</f>
        <v>#REF!</v>
      </c>
      <c r="O44" s="143" t="s">
        <v>295</v>
      </c>
      <c r="P44" s="65">
        <v>9.173</v>
      </c>
      <c r="Q44" s="65" t="s">
        <v>297</v>
      </c>
      <c r="R44" s="65" t="e">
        <f>F44*0.01905*P44</f>
        <v>#REF!</v>
      </c>
      <c r="S44" s="144" t="s">
        <v>296</v>
      </c>
      <c r="T44" s="65"/>
      <c r="U44" s="65"/>
      <c r="V44" s="65"/>
      <c r="W44" s="65"/>
      <c r="X44" s="213" t="e">
        <f>N44+R44</f>
        <v>#REF!</v>
      </c>
      <c r="Y44" s="65"/>
      <c r="Z44" s="65" t="e">
        <f>X44-Y44</f>
        <v>#REF!</v>
      </c>
    </row>
    <row r="45" spans="1:846" s="6" customFormat="1" ht="28.05" customHeight="1">
      <c r="A45" s="29"/>
      <c r="C45" s="27"/>
      <c r="E45" s="157"/>
      <c r="F45" s="36"/>
      <c r="I45" s="130"/>
      <c r="J45" s="151"/>
      <c r="K45" s="160"/>
      <c r="L45" s="52"/>
      <c r="M45" s="52"/>
      <c r="N45" s="52"/>
      <c r="O45" s="116"/>
      <c r="P45" s="52"/>
      <c r="Q45" s="52"/>
      <c r="R45" s="52"/>
      <c r="S45" s="117"/>
      <c r="T45" s="52"/>
      <c r="U45" s="52"/>
      <c r="V45" s="52"/>
      <c r="W45" s="52"/>
      <c r="X45" s="52"/>
      <c r="Y45" s="52"/>
      <c r="Z45" s="52"/>
    </row>
    <row r="46" spans="1:846" s="28" customFormat="1" ht="28.05" customHeight="1">
      <c r="A46" s="38"/>
      <c r="C46" s="39"/>
      <c r="E46" s="156"/>
      <c r="F46" s="21" t="s">
        <v>368</v>
      </c>
      <c r="G46" s="12"/>
      <c r="H46" s="12"/>
      <c r="I46" s="12"/>
      <c r="J46" s="33"/>
      <c r="K46" s="184">
        <f>SUM(K34:K44)</f>
        <v>0</v>
      </c>
      <c r="L46" s="65"/>
      <c r="M46" s="65"/>
      <c r="N46" s="65"/>
      <c r="O46" s="143"/>
      <c r="P46" s="65"/>
      <c r="Q46" s="65"/>
      <c r="R46" s="65"/>
      <c r="S46" s="144"/>
      <c r="T46" s="65"/>
      <c r="U46" s="65"/>
      <c r="V46" s="65"/>
      <c r="W46" s="65"/>
      <c r="X46" s="65"/>
      <c r="Y46" s="65"/>
      <c r="Z46" s="65"/>
    </row>
    <row r="47" spans="1:846" s="28" customFormat="1" ht="28.05" customHeight="1">
      <c r="A47" s="38"/>
      <c r="C47" s="39"/>
      <c r="L47" s="65"/>
      <c r="M47" s="65"/>
      <c r="N47" s="65"/>
      <c r="O47" s="75"/>
      <c r="P47" s="65"/>
      <c r="Q47" s="65"/>
      <c r="R47" s="65"/>
      <c r="S47" s="65"/>
      <c r="T47" s="65"/>
      <c r="U47" s="65"/>
      <c r="V47" s="65"/>
      <c r="W47" s="65"/>
      <c r="X47" s="65"/>
      <c r="Y47" s="65"/>
      <c r="Z47" s="65"/>
    </row>
    <row r="48" spans="1:846" ht="28.05" customHeight="1">
      <c r="A48" s="31"/>
      <c r="B48" s="25" t="s">
        <v>114</v>
      </c>
      <c r="C48" s="24"/>
      <c r="D48" s="24"/>
      <c r="E48" s="24"/>
      <c r="F48" s="24"/>
      <c r="G48" s="24"/>
      <c r="H48" s="24"/>
      <c r="I48" s="24"/>
      <c r="J48" s="24"/>
      <c r="K48" s="24"/>
      <c r="L48" s="52"/>
      <c r="M48" s="52"/>
      <c r="N48" s="52"/>
      <c r="O48" s="78"/>
      <c r="P48" s="52"/>
      <c r="Q48" s="52"/>
      <c r="R48" s="52"/>
      <c r="S48" s="52"/>
      <c r="T48" s="52"/>
      <c r="U48" s="52"/>
      <c r="V48" s="52"/>
      <c r="W48" s="52"/>
      <c r="X48" s="52"/>
      <c r="Y48" s="52"/>
      <c r="Z48" s="5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row>
    <row r="49" spans="1:846" ht="28.05" customHeight="1">
      <c r="C49" s="26" t="s">
        <v>239</v>
      </c>
      <c r="D49" s="28"/>
      <c r="E49" s="159" t="b">
        <v>0</v>
      </c>
      <c r="F49" s="45" t="e">
        <f>('MAIN SHEET'!#REF!)*H49/100</f>
        <v>#REF!</v>
      </c>
      <c r="G49" t="s">
        <v>70</v>
      </c>
      <c r="H49" s="193">
        <v>100</v>
      </c>
      <c r="I49" s="128" t="s">
        <v>334</v>
      </c>
      <c r="J49" s="185" t="e">
        <f t="shared" ref="J49:J59" si="5">+$Z49</f>
        <v>#REF!</v>
      </c>
      <c r="K49" s="170" t="str">
        <f t="shared" ref="K49:K59" si="6">IF($E49,J49,"")</f>
        <v/>
      </c>
      <c r="L49" s="46">
        <v>9.77</v>
      </c>
      <c r="M49" s="46" t="s">
        <v>212</v>
      </c>
      <c r="N49" s="46" t="e">
        <f>F49*L49</f>
        <v>#REF!</v>
      </c>
      <c r="O49" s="73" t="s">
        <v>241</v>
      </c>
      <c r="P49" s="46"/>
      <c r="Q49" s="46"/>
      <c r="R49" s="46"/>
      <c r="S49" s="46"/>
      <c r="T49" s="46"/>
      <c r="U49" s="46"/>
      <c r="V49" s="46"/>
      <c r="W49" s="46"/>
      <c r="X49" s="46" t="e">
        <f>N49</f>
        <v>#REF!</v>
      </c>
      <c r="Y49" s="46"/>
      <c r="Z49" s="46" t="e">
        <f>X49-Y49</f>
        <v>#REF!</v>
      </c>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row>
    <row r="50" spans="1:846" ht="28.05" customHeight="1">
      <c r="A50" s="29"/>
      <c r="B50" s="6"/>
      <c r="C50" s="27" t="s">
        <v>240</v>
      </c>
      <c r="D50" s="6"/>
      <c r="E50" s="157" t="b">
        <v>0</v>
      </c>
      <c r="F50" s="36" t="e">
        <f>('MAIN SHEET'!#REF!)*H50/100</f>
        <v>#REF!</v>
      </c>
      <c r="G50" s="6" t="s">
        <v>70</v>
      </c>
      <c r="H50" s="193">
        <v>100</v>
      </c>
      <c r="I50" s="129" t="s">
        <v>334</v>
      </c>
      <c r="J50" s="181" t="e">
        <f t="shared" si="5"/>
        <v>#REF!</v>
      </c>
      <c r="K50" s="192" t="str">
        <f t="shared" si="6"/>
        <v/>
      </c>
      <c r="L50" s="52">
        <v>9.5</v>
      </c>
      <c r="M50" s="52" t="s">
        <v>212</v>
      </c>
      <c r="N50" s="52" t="e">
        <f>F50*L50</f>
        <v>#REF!</v>
      </c>
      <c r="O50" s="93" t="s">
        <v>242</v>
      </c>
      <c r="P50" s="52">
        <v>12.2</v>
      </c>
      <c r="Q50" s="52" t="s">
        <v>212</v>
      </c>
      <c r="R50" s="52" t="e">
        <f>F50*P50</f>
        <v>#REF!</v>
      </c>
      <c r="S50" s="7" t="s">
        <v>243</v>
      </c>
      <c r="T50" s="52"/>
      <c r="U50" s="52"/>
      <c r="V50" s="52"/>
      <c r="W50" s="52"/>
      <c r="X50" s="52" t="e">
        <f>(N50+R50)/2</f>
        <v>#REF!</v>
      </c>
      <c r="Y50" s="52"/>
      <c r="Z50" s="52" t="e">
        <f>X50-Y50</f>
        <v>#REF!</v>
      </c>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row>
    <row r="51" spans="1:846" ht="28.05" customHeight="1">
      <c r="C51" s="26" t="s">
        <v>309</v>
      </c>
      <c r="E51" s="159" t="b">
        <v>0</v>
      </c>
      <c r="F51" s="45" t="e">
        <f>('MAIN SHEET'!#REF!)*H51/100</f>
        <v>#REF!</v>
      </c>
      <c r="G51" t="s">
        <v>70</v>
      </c>
      <c r="H51" s="193">
        <v>100</v>
      </c>
      <c r="I51" s="128" t="s">
        <v>334</v>
      </c>
      <c r="J51" s="185" t="e">
        <f t="shared" si="5"/>
        <v>#REF!</v>
      </c>
      <c r="K51" s="170" t="str">
        <f t="shared" si="6"/>
        <v/>
      </c>
      <c r="L51" s="52">
        <v>72.64</v>
      </c>
      <c r="M51" s="52" t="s">
        <v>138</v>
      </c>
      <c r="N51" s="52" t="e">
        <f>F51*0.01905*L51</f>
        <v>#REF!</v>
      </c>
      <c r="O51" s="77" t="s">
        <v>184</v>
      </c>
      <c r="P51" s="204">
        <v>74.02</v>
      </c>
      <c r="Q51" s="204" t="s">
        <v>138</v>
      </c>
      <c r="R51" s="204" t="e">
        <f>F51*0.01905*P51</f>
        <v>#REF!</v>
      </c>
      <c r="S51" s="210" t="s">
        <v>379</v>
      </c>
      <c r="T51" s="204">
        <v>70.97</v>
      </c>
      <c r="U51" s="204" t="s">
        <v>138</v>
      </c>
      <c r="V51" s="204" t="e">
        <f>F51*0.01905*T51</f>
        <v>#REF!</v>
      </c>
      <c r="W51" s="210" t="s">
        <v>380</v>
      </c>
      <c r="X51" s="46" t="e">
        <f>N51</f>
        <v>#REF!</v>
      </c>
      <c r="Y51" s="46"/>
      <c r="Z51" s="46" t="e">
        <f>X51-Y51</f>
        <v>#REF!</v>
      </c>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row>
    <row r="52" spans="1:846" s="6" customFormat="1" ht="28.05" customHeight="1">
      <c r="A52" s="29"/>
      <c r="C52" s="27" t="s">
        <v>354</v>
      </c>
      <c r="E52" s="157" t="b">
        <v>0</v>
      </c>
      <c r="F52" s="36" t="e">
        <f>('MAIN SHEET'!#REF!)*H52/100</f>
        <v>#REF!</v>
      </c>
      <c r="G52" s="6" t="s">
        <v>70</v>
      </c>
      <c r="H52" s="193">
        <v>100</v>
      </c>
      <c r="I52" s="130" t="s">
        <v>334</v>
      </c>
      <c r="J52" s="181" t="e">
        <f t="shared" si="5"/>
        <v>#REF!</v>
      </c>
      <c r="K52" s="192" t="str">
        <f t="shared" si="6"/>
        <v/>
      </c>
      <c r="L52" s="52">
        <v>72.64</v>
      </c>
      <c r="M52" s="52" t="s">
        <v>138</v>
      </c>
      <c r="N52" s="52" t="e">
        <f>F52*0.01905*L52</f>
        <v>#REF!</v>
      </c>
      <c r="O52" s="77" t="s">
        <v>184</v>
      </c>
      <c r="P52" s="204">
        <v>74.02</v>
      </c>
      <c r="Q52" s="204" t="s">
        <v>138</v>
      </c>
      <c r="R52" s="204" t="e">
        <f>F52*0.01905*P52</f>
        <v>#REF!</v>
      </c>
      <c r="S52" s="210" t="s">
        <v>379</v>
      </c>
      <c r="T52" s="204">
        <v>70.97</v>
      </c>
      <c r="U52" s="204" t="s">
        <v>138</v>
      </c>
      <c r="V52" s="204" t="e">
        <f>F52*0.01905*T52</f>
        <v>#REF!</v>
      </c>
      <c r="W52" s="210" t="s">
        <v>380</v>
      </c>
      <c r="X52" s="52" t="e">
        <f>N52</f>
        <v>#REF!</v>
      </c>
      <c r="Y52" s="52" t="e">
        <f>F52*0.01905*434*0.5*3.67</f>
        <v>#REF!</v>
      </c>
      <c r="Z52" s="81" t="e">
        <f>X52-Y52</f>
        <v>#REF!</v>
      </c>
    </row>
    <row r="53" spans="1:846" s="28" customFormat="1" ht="28.05" customHeight="1">
      <c r="A53" s="38"/>
      <c r="C53" s="39" t="s">
        <v>308</v>
      </c>
      <c r="E53" s="156" t="b">
        <v>0</v>
      </c>
      <c r="F53" s="45" t="e">
        <f>('MAIN SHEET'!#REF!)*H53/100</f>
        <v>#REF!</v>
      </c>
      <c r="G53" s="28" t="s">
        <v>70</v>
      </c>
      <c r="H53" s="193">
        <v>100</v>
      </c>
      <c r="I53" s="132" t="s">
        <v>334</v>
      </c>
      <c r="J53" s="180" t="e">
        <f t="shared" si="5"/>
        <v>#REF!</v>
      </c>
      <c r="K53" s="170" t="str">
        <f t="shared" si="6"/>
        <v/>
      </c>
      <c r="L53" s="65">
        <v>68.16</v>
      </c>
      <c r="M53" s="65" t="s">
        <v>138</v>
      </c>
      <c r="N53" s="65" t="e">
        <f>F53*0.01905*L53</f>
        <v>#REF!</v>
      </c>
      <c r="O53" s="139" t="s">
        <v>244</v>
      </c>
      <c r="P53" s="200"/>
      <c r="Q53" s="65"/>
      <c r="R53" s="65"/>
      <c r="S53" s="65"/>
      <c r="T53" s="65"/>
      <c r="U53" s="65"/>
      <c r="V53" s="65"/>
      <c r="W53" s="65"/>
      <c r="X53" s="65" t="e">
        <f>N53</f>
        <v>#REF!</v>
      </c>
      <c r="Y53" s="65"/>
      <c r="Z53" s="65" t="e">
        <f>X53</f>
        <v>#REF!</v>
      </c>
    </row>
    <row r="54" spans="1:846" s="6" customFormat="1" ht="28.05" customHeight="1">
      <c r="A54" s="29"/>
      <c r="C54" s="27" t="s">
        <v>355</v>
      </c>
      <c r="E54" s="157" t="b">
        <v>1</v>
      </c>
      <c r="F54" s="36" t="e">
        <f>('MAIN SHEET'!#REF!)*H54/100</f>
        <v>#REF!</v>
      </c>
      <c r="G54" s="6" t="s">
        <v>70</v>
      </c>
      <c r="H54" s="193">
        <v>100</v>
      </c>
      <c r="I54" s="130" t="s">
        <v>334</v>
      </c>
      <c r="J54" s="181" t="e">
        <f t="shared" si="5"/>
        <v>#REF!</v>
      </c>
      <c r="K54" s="192" t="e">
        <f t="shared" si="6"/>
        <v>#REF!</v>
      </c>
      <c r="L54" s="52">
        <v>68.16</v>
      </c>
      <c r="M54" s="52" t="s">
        <v>138</v>
      </c>
      <c r="N54" s="52" t="e">
        <f>F54*0.01905*L54</f>
        <v>#REF!</v>
      </c>
      <c r="O54" s="141" t="s">
        <v>244</v>
      </c>
      <c r="P54" s="85"/>
      <c r="Q54" s="52"/>
      <c r="R54" s="52"/>
      <c r="S54" s="52"/>
      <c r="T54" s="52"/>
      <c r="U54" s="52"/>
      <c r="V54" s="52"/>
      <c r="W54" s="52"/>
      <c r="X54" s="52" t="e">
        <f>N54</f>
        <v>#REF!</v>
      </c>
      <c r="Y54" s="52" t="e">
        <f>F54*11.02*0.5*3.67</f>
        <v>#REF!</v>
      </c>
      <c r="Z54" s="52" t="e">
        <f>X54-Y54</f>
        <v>#REF!</v>
      </c>
    </row>
    <row r="55" spans="1:846" s="28" customFormat="1" ht="28.05" customHeight="1">
      <c r="A55" s="38"/>
      <c r="C55" s="39" t="s">
        <v>110</v>
      </c>
      <c r="E55" s="156" t="b">
        <v>0</v>
      </c>
      <c r="F55" s="45" t="e">
        <f>('MAIN SHEET'!#REF!)*H55/100</f>
        <v>#REF!</v>
      </c>
      <c r="G55" s="28" t="s">
        <v>70</v>
      </c>
      <c r="H55" s="193">
        <v>100</v>
      </c>
      <c r="I55" s="132" t="s">
        <v>334</v>
      </c>
      <c r="J55" s="180" t="e">
        <f t="shared" si="5"/>
        <v>#REF!</v>
      </c>
      <c r="K55" s="170" t="str">
        <f t="shared" si="6"/>
        <v/>
      </c>
      <c r="L55" s="65">
        <v>-1.7</v>
      </c>
      <c r="M55" s="65" t="s">
        <v>212</v>
      </c>
      <c r="N55" s="65" t="e">
        <f>F55*L55</f>
        <v>#REF!</v>
      </c>
      <c r="O55" s="164" t="s">
        <v>245</v>
      </c>
      <c r="P55" s="200"/>
      <c r="Q55" s="65"/>
      <c r="R55" s="65"/>
      <c r="S55" s="65"/>
      <c r="T55" s="65"/>
      <c r="U55" s="65"/>
      <c r="V55" s="65"/>
      <c r="W55" s="65"/>
      <c r="X55" s="65" t="e">
        <f>N55</f>
        <v>#REF!</v>
      </c>
      <c r="Y55" s="65"/>
      <c r="Z55" s="65" t="e">
        <f>X55</f>
        <v>#REF!</v>
      </c>
    </row>
    <row r="56" spans="1:846" s="6" customFormat="1" ht="28.05" customHeight="1">
      <c r="A56" s="29"/>
      <c r="C56" s="27" t="s">
        <v>250</v>
      </c>
      <c r="E56" s="157" t="b">
        <v>0</v>
      </c>
      <c r="F56" s="36" t="e">
        <f>('MAIN SHEET'!#REF!)*H56/100</f>
        <v>#REF!</v>
      </c>
      <c r="G56" s="6" t="s">
        <v>70</v>
      </c>
      <c r="H56" s="193">
        <v>100</v>
      </c>
      <c r="I56" s="130" t="s">
        <v>334</v>
      </c>
      <c r="J56" s="181" t="e">
        <f t="shared" si="5"/>
        <v>#REF!</v>
      </c>
      <c r="K56" s="192" t="str">
        <f t="shared" si="6"/>
        <v/>
      </c>
      <c r="L56" s="142">
        <v>4.34</v>
      </c>
      <c r="M56" s="142" t="s">
        <v>212</v>
      </c>
      <c r="N56" s="142" t="e">
        <f>F56*L56</f>
        <v>#REF!</v>
      </c>
      <c r="O56" s="142" t="s">
        <v>246</v>
      </c>
      <c r="P56" s="142">
        <v>6.16</v>
      </c>
      <c r="Q56" s="142" t="s">
        <v>212</v>
      </c>
      <c r="R56" s="142" t="e">
        <f>F56*P56</f>
        <v>#REF!</v>
      </c>
      <c r="S56" s="142" t="s">
        <v>247</v>
      </c>
      <c r="T56" s="142">
        <v>2.95</v>
      </c>
      <c r="U56" s="142" t="s">
        <v>212</v>
      </c>
      <c r="V56" s="142" t="e">
        <f>F56*T56</f>
        <v>#REF!</v>
      </c>
      <c r="W56" s="142" t="s">
        <v>251</v>
      </c>
      <c r="X56" s="52" t="e">
        <f>(N56+R56+V56)/3</f>
        <v>#REF!</v>
      </c>
      <c r="Y56" s="52" t="e">
        <f>F56*3*0.73*0.4*3.67</f>
        <v>#REF!</v>
      </c>
      <c r="Z56" s="52" t="e">
        <f>X56-Y56</f>
        <v>#REF!</v>
      </c>
    </row>
    <row r="57" spans="1:846" s="28" customFormat="1" ht="28.05" customHeight="1">
      <c r="A57" s="38"/>
      <c r="C57" s="39" t="s">
        <v>249</v>
      </c>
      <c r="E57" s="156" t="b">
        <v>0</v>
      </c>
      <c r="F57" s="45" t="e">
        <f>('MAIN SHEET'!#REF!)*H57/100</f>
        <v>#REF!</v>
      </c>
      <c r="G57" s="28" t="s">
        <v>70</v>
      </c>
      <c r="H57" s="193">
        <v>100</v>
      </c>
      <c r="I57" s="132" t="s">
        <v>334</v>
      </c>
      <c r="J57" s="180" t="e">
        <f t="shared" si="5"/>
        <v>#REF!</v>
      </c>
      <c r="K57" s="170" t="str">
        <f t="shared" si="6"/>
        <v/>
      </c>
      <c r="L57" s="201">
        <v>13.14</v>
      </c>
      <c r="M57" s="201" t="s">
        <v>212</v>
      </c>
      <c r="N57" s="201" t="e">
        <f>F57*L57</f>
        <v>#REF!</v>
      </c>
      <c r="O57" s="143" t="s">
        <v>252</v>
      </c>
      <c r="P57" s="200"/>
      <c r="Q57" s="65"/>
      <c r="R57" s="65"/>
      <c r="S57" s="65"/>
      <c r="T57" s="65"/>
      <c r="U57" s="65"/>
      <c r="V57" s="65"/>
      <c r="W57" s="65"/>
      <c r="X57" s="65" t="e">
        <f>N57</f>
        <v>#REF!</v>
      </c>
      <c r="Y57" s="65"/>
      <c r="Z57" s="65" t="e">
        <f>X57-Y57</f>
        <v>#REF!</v>
      </c>
    </row>
    <row r="58" spans="1:846" s="6" customFormat="1" ht="28.05" customHeight="1">
      <c r="A58" s="29"/>
      <c r="C58" s="27" t="s">
        <v>113</v>
      </c>
      <c r="E58" s="157" t="b">
        <v>0</v>
      </c>
      <c r="F58" s="36" t="e">
        <f>('MAIN SHEET'!#REF!)*H58/100</f>
        <v>#REF!</v>
      </c>
      <c r="G58" s="6" t="s">
        <v>70</v>
      </c>
      <c r="H58" s="193">
        <v>100</v>
      </c>
      <c r="I58" s="130" t="s">
        <v>334</v>
      </c>
      <c r="J58" s="181" t="e">
        <f t="shared" si="5"/>
        <v>#REF!</v>
      </c>
      <c r="K58" s="192" t="str">
        <f t="shared" si="6"/>
        <v/>
      </c>
      <c r="L58" s="52">
        <v>14.4</v>
      </c>
      <c r="M58" s="52" t="s">
        <v>212</v>
      </c>
      <c r="N58" s="52" t="e">
        <f>F58*L58</f>
        <v>#REF!</v>
      </c>
      <c r="O58" s="77" t="s">
        <v>253</v>
      </c>
      <c r="P58" s="52"/>
      <c r="Q58" s="52"/>
      <c r="R58" s="52"/>
      <c r="S58" s="52"/>
      <c r="T58" s="52"/>
      <c r="U58" s="52"/>
      <c r="V58" s="52"/>
      <c r="W58" s="52"/>
      <c r="X58" s="52" t="e">
        <f>N58</f>
        <v>#REF!</v>
      </c>
      <c r="Y58" s="52"/>
      <c r="Z58" s="52" t="e">
        <f>X58-Y58</f>
        <v>#REF!</v>
      </c>
    </row>
    <row r="59" spans="1:846" s="28" customFormat="1" ht="28.05" customHeight="1">
      <c r="A59" s="38"/>
      <c r="C59" s="39" t="s">
        <v>307</v>
      </c>
      <c r="E59" s="156" t="b">
        <v>0</v>
      </c>
      <c r="F59" s="45" t="e">
        <f>('MAIN SHEET'!#REF!)*H59/100</f>
        <v>#REF!</v>
      </c>
      <c r="G59" s="28" t="s">
        <v>70</v>
      </c>
      <c r="H59" s="193">
        <v>100</v>
      </c>
      <c r="I59" s="132" t="s">
        <v>334</v>
      </c>
      <c r="J59" s="180" t="e">
        <f t="shared" si="5"/>
        <v>#REF!</v>
      </c>
      <c r="K59" s="170" t="str">
        <f t="shared" si="6"/>
        <v/>
      </c>
      <c r="L59" s="65">
        <v>262.5</v>
      </c>
      <c r="M59" s="65" t="s">
        <v>138</v>
      </c>
      <c r="N59" s="65" t="e">
        <f>F59*0.01905*0.2*L59</f>
        <v>#REF!</v>
      </c>
      <c r="O59" s="143" t="s">
        <v>295</v>
      </c>
      <c r="P59" s="65">
        <v>9.173</v>
      </c>
      <c r="Q59" s="65" t="s">
        <v>297</v>
      </c>
      <c r="R59" s="65" t="e">
        <f>F59*0.01905*P59</f>
        <v>#REF!</v>
      </c>
      <c r="S59" s="144" t="s">
        <v>296</v>
      </c>
      <c r="T59" s="65"/>
      <c r="U59" s="65"/>
      <c r="V59" s="65"/>
      <c r="W59" s="65"/>
      <c r="X59" s="65" t="e">
        <f>N59+R59</f>
        <v>#REF!</v>
      </c>
      <c r="Y59" s="65"/>
      <c r="Z59" s="65" t="e">
        <f>X59-Y59</f>
        <v>#REF!</v>
      </c>
    </row>
    <row r="60" spans="1:846" s="6" customFormat="1" ht="28.05" customHeight="1">
      <c r="A60" s="29"/>
      <c r="C60" s="27"/>
      <c r="E60" s="157"/>
      <c r="F60" s="36"/>
      <c r="I60" s="130"/>
      <c r="J60" s="151"/>
      <c r="K60" s="160"/>
      <c r="L60" s="52"/>
      <c r="M60" s="52"/>
      <c r="N60" s="52"/>
      <c r="O60" s="116"/>
      <c r="P60" s="52"/>
      <c r="Q60" s="52"/>
      <c r="R60" s="52"/>
      <c r="S60" s="117"/>
      <c r="T60" s="52"/>
      <c r="U60" s="52"/>
      <c r="V60" s="52"/>
      <c r="W60" s="52"/>
      <c r="X60" s="52"/>
      <c r="Y60" s="52"/>
      <c r="Z60" s="52"/>
    </row>
    <row r="61" spans="1:846" s="28" customFormat="1" ht="28.05" customHeight="1">
      <c r="A61" s="38"/>
      <c r="C61" s="39"/>
      <c r="E61" s="156"/>
      <c r="F61" s="21" t="s">
        <v>368</v>
      </c>
      <c r="G61" s="12"/>
      <c r="H61" s="12"/>
      <c r="I61" s="12"/>
      <c r="J61" s="33"/>
      <c r="K61" s="184" t="e">
        <f>SUM(K49:K59)</f>
        <v>#REF!</v>
      </c>
      <c r="L61" s="65"/>
      <c r="M61" s="65"/>
      <c r="N61" s="65"/>
      <c r="O61" s="143"/>
      <c r="P61" s="65"/>
      <c r="Q61" s="65"/>
      <c r="R61" s="65"/>
      <c r="S61" s="144"/>
      <c r="T61" s="65"/>
      <c r="U61" s="65"/>
      <c r="V61" s="65"/>
      <c r="W61" s="65"/>
      <c r="X61" s="65"/>
      <c r="Y61" s="65"/>
      <c r="Z61" s="65"/>
    </row>
    <row r="62" spans="1:846" s="28" customFormat="1" ht="28.05" customHeight="1">
      <c r="A62" s="38"/>
      <c r="C62" s="39"/>
      <c r="L62" s="65"/>
      <c r="M62" s="65"/>
      <c r="N62" s="65"/>
      <c r="O62" s="75"/>
      <c r="P62" s="65"/>
      <c r="Q62" s="65"/>
      <c r="R62" s="65"/>
      <c r="S62" s="65"/>
      <c r="T62" s="65"/>
      <c r="U62" s="65"/>
      <c r="V62" s="65"/>
      <c r="W62" s="65"/>
      <c r="X62" s="65"/>
      <c r="Y62" s="65"/>
      <c r="Z62" s="65"/>
    </row>
    <row r="63" spans="1:846" ht="28.05" customHeight="1">
      <c r="A63" s="31"/>
      <c r="B63" s="25" t="s">
        <v>115</v>
      </c>
      <c r="C63" s="24"/>
      <c r="D63" s="24"/>
      <c r="E63" s="24"/>
      <c r="F63" s="24"/>
      <c r="G63" s="24"/>
      <c r="H63" s="24"/>
      <c r="I63" s="24"/>
      <c r="J63" s="24"/>
      <c r="K63" s="24"/>
      <c r="L63" s="52"/>
      <c r="M63" s="52"/>
      <c r="N63" s="52"/>
      <c r="O63" s="78"/>
      <c r="P63" s="52"/>
      <c r="Q63" s="52"/>
      <c r="R63" s="52"/>
      <c r="S63" s="52"/>
      <c r="T63" s="52"/>
      <c r="U63" s="52"/>
      <c r="V63" s="52"/>
      <c r="W63" s="52"/>
      <c r="X63" s="52"/>
      <c r="Y63" s="52"/>
      <c r="Z63" s="5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row>
    <row r="64" spans="1:846" ht="28.05" customHeight="1">
      <c r="C64" s="26" t="s">
        <v>108</v>
      </c>
      <c r="D64" s="28"/>
      <c r="E64" s="159" t="b">
        <v>0</v>
      </c>
      <c r="F64" s="45" t="e">
        <f>('MAIN SHEET'!#REF!)*H64/100</f>
        <v>#REF!</v>
      </c>
      <c r="G64" t="s">
        <v>70</v>
      </c>
      <c r="H64" s="193">
        <v>100</v>
      </c>
      <c r="I64" s="128" t="s">
        <v>334</v>
      </c>
      <c r="J64" s="185" t="e">
        <f t="shared" ref="J64:J74" si="7">+$Z64</f>
        <v>#REF!</v>
      </c>
      <c r="K64" s="170" t="str">
        <f t="shared" ref="K64:K74" si="8">IF($E64,J64,"")</f>
        <v/>
      </c>
      <c r="L64" s="46">
        <v>9.77</v>
      </c>
      <c r="M64" s="46" t="s">
        <v>212</v>
      </c>
      <c r="N64" s="46" t="e">
        <f>F64*L64</f>
        <v>#REF!</v>
      </c>
      <c r="O64" s="74" t="s">
        <v>241</v>
      </c>
      <c r="P64" s="46"/>
      <c r="Q64" s="46"/>
      <c r="R64" s="46"/>
      <c r="S64" s="46"/>
      <c r="T64" s="46"/>
      <c r="U64" s="46"/>
      <c r="V64" s="46"/>
      <c r="W64" s="46"/>
      <c r="X64" s="46" t="e">
        <f>N64</f>
        <v>#REF!</v>
      </c>
      <c r="Y64" s="46"/>
      <c r="Z64" s="46" t="e">
        <f>X64-Y64</f>
        <v>#REF!</v>
      </c>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row>
    <row r="65" spans="1:846" ht="28.05" customHeight="1">
      <c r="A65" s="29"/>
      <c r="B65" s="6"/>
      <c r="C65" s="27" t="s">
        <v>240</v>
      </c>
      <c r="D65" s="6"/>
      <c r="E65" s="157" t="b">
        <v>0</v>
      </c>
      <c r="F65" s="36" t="e">
        <f>('MAIN SHEET'!#REF!)*H65/100</f>
        <v>#REF!</v>
      </c>
      <c r="G65" s="6" t="s">
        <v>70</v>
      </c>
      <c r="H65" s="193">
        <v>100</v>
      </c>
      <c r="I65" s="129" t="s">
        <v>334</v>
      </c>
      <c r="J65" s="181" t="e">
        <f t="shared" si="7"/>
        <v>#REF!</v>
      </c>
      <c r="K65" s="192" t="str">
        <f t="shared" si="8"/>
        <v/>
      </c>
      <c r="L65" s="52">
        <v>9.5</v>
      </c>
      <c r="M65" s="52" t="s">
        <v>212</v>
      </c>
      <c r="N65" s="52" t="e">
        <f>F65*L65</f>
        <v>#REF!</v>
      </c>
      <c r="O65" s="83" t="s">
        <v>242</v>
      </c>
      <c r="P65" s="52">
        <v>12.2</v>
      </c>
      <c r="Q65" s="52" t="s">
        <v>212</v>
      </c>
      <c r="R65" s="52" t="e">
        <f>F65*P65</f>
        <v>#REF!</v>
      </c>
      <c r="S65" s="7" t="s">
        <v>243</v>
      </c>
      <c r="T65" s="52"/>
      <c r="U65" s="52"/>
      <c r="V65" s="52"/>
      <c r="W65" s="52"/>
      <c r="X65" s="52" t="e">
        <f>(N65+R65)/2</f>
        <v>#REF!</v>
      </c>
      <c r="Y65" s="52"/>
      <c r="Z65" s="52" t="e">
        <f>X65-Y65</f>
        <v>#REF!</v>
      </c>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row>
    <row r="66" spans="1:846" ht="28.05" customHeight="1">
      <c r="C66" s="26" t="s">
        <v>309</v>
      </c>
      <c r="E66" s="159" t="b">
        <v>0</v>
      </c>
      <c r="F66" s="45" t="e">
        <f>('MAIN SHEET'!#REF!)*H66/100</f>
        <v>#REF!</v>
      </c>
      <c r="G66" t="s">
        <v>70</v>
      </c>
      <c r="H66" s="193">
        <v>100</v>
      </c>
      <c r="I66" s="128" t="s">
        <v>334</v>
      </c>
      <c r="J66" s="185" t="e">
        <f t="shared" si="7"/>
        <v>#REF!</v>
      </c>
      <c r="K66" s="170" t="str">
        <f t="shared" si="8"/>
        <v/>
      </c>
      <c r="L66" s="52">
        <v>72.64</v>
      </c>
      <c r="M66" s="52" t="s">
        <v>138</v>
      </c>
      <c r="N66" s="52" t="e">
        <f>F66*0.01905*L66</f>
        <v>#REF!</v>
      </c>
      <c r="O66" s="77" t="s">
        <v>184</v>
      </c>
      <c r="P66" s="204">
        <v>74.02</v>
      </c>
      <c r="Q66" s="204" t="s">
        <v>138</v>
      </c>
      <c r="R66" s="204" t="e">
        <f>F66*0.01905*P66</f>
        <v>#REF!</v>
      </c>
      <c r="S66" s="210" t="s">
        <v>379</v>
      </c>
      <c r="T66" s="204">
        <v>70.97</v>
      </c>
      <c r="U66" s="204" t="s">
        <v>138</v>
      </c>
      <c r="V66" s="204" t="e">
        <f>F66*0.01905*T66</f>
        <v>#REF!</v>
      </c>
      <c r="W66" s="210" t="s">
        <v>380</v>
      </c>
      <c r="X66" s="46" t="e">
        <f>N66</f>
        <v>#REF!</v>
      </c>
      <c r="Y66" s="46"/>
      <c r="Z66" s="46" t="e">
        <f>X66-Y66</f>
        <v>#REF!</v>
      </c>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row>
    <row r="67" spans="1:846" s="6" customFormat="1" ht="28.05" customHeight="1">
      <c r="A67" s="29"/>
      <c r="C67" s="27" t="s">
        <v>354</v>
      </c>
      <c r="E67" s="157" t="b">
        <v>0</v>
      </c>
      <c r="F67" s="36" t="e">
        <f>('MAIN SHEET'!#REF!)*H67/100</f>
        <v>#REF!</v>
      </c>
      <c r="G67" s="6" t="s">
        <v>70</v>
      </c>
      <c r="H67" s="193">
        <v>100</v>
      </c>
      <c r="I67" s="130" t="s">
        <v>334</v>
      </c>
      <c r="J67" s="181" t="e">
        <f t="shared" si="7"/>
        <v>#REF!</v>
      </c>
      <c r="K67" s="192" t="str">
        <f t="shared" si="8"/>
        <v/>
      </c>
      <c r="L67" s="52">
        <v>72.64</v>
      </c>
      <c r="M67" s="52" t="s">
        <v>138</v>
      </c>
      <c r="N67" s="52" t="e">
        <f>F67*0.01905*L67</f>
        <v>#REF!</v>
      </c>
      <c r="O67" s="77" t="s">
        <v>184</v>
      </c>
      <c r="P67" s="204">
        <v>74.02</v>
      </c>
      <c r="Q67" s="204" t="s">
        <v>138</v>
      </c>
      <c r="R67" s="204" t="e">
        <f>F67*0.01905*P67</f>
        <v>#REF!</v>
      </c>
      <c r="S67" s="210" t="s">
        <v>379</v>
      </c>
      <c r="T67" s="204">
        <v>70.97</v>
      </c>
      <c r="U67" s="204" t="s">
        <v>138</v>
      </c>
      <c r="V67" s="204" t="e">
        <f>F67*0.01905*T67</f>
        <v>#REF!</v>
      </c>
      <c r="W67" s="210" t="s">
        <v>380</v>
      </c>
      <c r="X67" s="52" t="e">
        <f>N67</f>
        <v>#REF!</v>
      </c>
      <c r="Y67" s="52" t="e">
        <f>F67*0.01905*434*0.5*3.67</f>
        <v>#REF!</v>
      </c>
      <c r="Z67" s="81" t="e">
        <f>X67-Y67</f>
        <v>#REF!</v>
      </c>
    </row>
    <row r="68" spans="1:846" s="28" customFormat="1" ht="28.05" customHeight="1">
      <c r="A68" s="38"/>
      <c r="C68" s="39" t="s">
        <v>308</v>
      </c>
      <c r="E68" s="156" t="b">
        <v>0</v>
      </c>
      <c r="F68" s="45" t="e">
        <f>('MAIN SHEET'!#REF!)*H68/100</f>
        <v>#REF!</v>
      </c>
      <c r="G68" s="28" t="s">
        <v>70</v>
      </c>
      <c r="H68" s="193">
        <v>100</v>
      </c>
      <c r="I68" s="132" t="s">
        <v>334</v>
      </c>
      <c r="J68" s="180" t="e">
        <f t="shared" si="7"/>
        <v>#REF!</v>
      </c>
      <c r="K68" s="170" t="str">
        <f t="shared" si="8"/>
        <v/>
      </c>
      <c r="L68" s="65">
        <v>68.16</v>
      </c>
      <c r="M68" s="65" t="s">
        <v>138</v>
      </c>
      <c r="N68" s="202" t="e">
        <f>F68*0.01905*L68</f>
        <v>#REF!</v>
      </c>
      <c r="O68" s="139" t="s">
        <v>244</v>
      </c>
      <c r="P68" s="200"/>
      <c r="Q68" s="65"/>
      <c r="R68" s="65"/>
      <c r="S68" s="65"/>
      <c r="T68" s="65"/>
      <c r="U68" s="65"/>
      <c r="V68" s="65"/>
      <c r="W68" s="65"/>
      <c r="X68" s="65" t="e">
        <f>N68</f>
        <v>#REF!</v>
      </c>
      <c r="Y68" s="65"/>
      <c r="Z68" s="65" t="e">
        <f>X68</f>
        <v>#REF!</v>
      </c>
    </row>
    <row r="69" spans="1:846" s="6" customFormat="1" ht="28.05" customHeight="1">
      <c r="A69" s="29"/>
      <c r="C69" s="27" t="s">
        <v>355</v>
      </c>
      <c r="E69" s="157" t="b">
        <v>1</v>
      </c>
      <c r="F69" s="36" t="e">
        <f>('MAIN SHEET'!#REF!)*H69/100</f>
        <v>#REF!</v>
      </c>
      <c r="G69" s="6" t="s">
        <v>70</v>
      </c>
      <c r="H69" s="193">
        <v>100</v>
      </c>
      <c r="I69" s="130" t="s">
        <v>334</v>
      </c>
      <c r="J69" s="181" t="e">
        <f t="shared" si="7"/>
        <v>#REF!</v>
      </c>
      <c r="K69" s="192" t="e">
        <f t="shared" si="8"/>
        <v>#REF!</v>
      </c>
      <c r="L69" s="52">
        <v>68.16</v>
      </c>
      <c r="M69" s="52" t="s">
        <v>138</v>
      </c>
      <c r="N69" s="52" t="e">
        <f>F69*0.01905*L69</f>
        <v>#REF!</v>
      </c>
      <c r="O69" s="141" t="s">
        <v>244</v>
      </c>
      <c r="P69" s="85"/>
      <c r="Q69" s="52"/>
      <c r="R69" s="52"/>
      <c r="S69" s="52"/>
      <c r="T69" s="52"/>
      <c r="U69" s="52"/>
      <c r="V69" s="52"/>
      <c r="W69" s="52"/>
      <c r="X69" s="52" t="e">
        <f>N69</f>
        <v>#REF!</v>
      </c>
      <c r="Y69" s="52" t="e">
        <f>F69*11.02*0.5*3.67</f>
        <v>#REF!</v>
      </c>
      <c r="Z69" s="52" t="e">
        <f>X69-Y69</f>
        <v>#REF!</v>
      </c>
    </row>
    <row r="70" spans="1:846" s="28" customFormat="1" ht="28.05" customHeight="1">
      <c r="A70" s="38"/>
      <c r="C70" s="39" t="s">
        <v>110</v>
      </c>
      <c r="E70" s="156" t="b">
        <v>0</v>
      </c>
      <c r="F70" s="45" t="e">
        <f>('MAIN SHEET'!#REF!)*H70/100</f>
        <v>#REF!</v>
      </c>
      <c r="G70" s="28" t="s">
        <v>70</v>
      </c>
      <c r="H70" s="193">
        <v>100</v>
      </c>
      <c r="I70" s="132" t="s">
        <v>334</v>
      </c>
      <c r="J70" s="180" t="e">
        <f t="shared" si="7"/>
        <v>#REF!</v>
      </c>
      <c r="K70" s="170" t="str">
        <f t="shared" si="8"/>
        <v/>
      </c>
      <c r="L70" s="65">
        <v>-1.7</v>
      </c>
      <c r="M70" s="65" t="s">
        <v>212</v>
      </c>
      <c r="N70" s="202" t="e">
        <f>F70*L70</f>
        <v>#REF!</v>
      </c>
      <c r="O70" s="164" t="s">
        <v>245</v>
      </c>
      <c r="P70" s="200"/>
      <c r="Q70" s="65"/>
      <c r="R70" s="65"/>
      <c r="S70" s="65"/>
      <c r="T70" s="65"/>
      <c r="U70" s="65"/>
      <c r="V70" s="65"/>
      <c r="W70" s="65"/>
      <c r="X70" s="65" t="e">
        <f>N70</f>
        <v>#REF!</v>
      </c>
      <c r="Y70" s="65"/>
      <c r="Z70" s="65" t="e">
        <f>X70</f>
        <v>#REF!</v>
      </c>
    </row>
    <row r="71" spans="1:846" s="6" customFormat="1" ht="28.05" customHeight="1">
      <c r="A71" s="29"/>
      <c r="C71" s="27" t="s">
        <v>248</v>
      </c>
      <c r="E71" s="157" t="b">
        <v>0</v>
      </c>
      <c r="F71" s="36" t="e">
        <f>('MAIN SHEET'!#REF!)*H71/100</f>
        <v>#REF!</v>
      </c>
      <c r="G71" s="6" t="s">
        <v>70</v>
      </c>
      <c r="H71" s="193">
        <v>100</v>
      </c>
      <c r="I71" s="130" t="s">
        <v>334</v>
      </c>
      <c r="J71" s="181" t="e">
        <f t="shared" si="7"/>
        <v>#REF!</v>
      </c>
      <c r="K71" s="192" t="str">
        <f t="shared" si="8"/>
        <v/>
      </c>
      <c r="L71" s="142">
        <v>4.34</v>
      </c>
      <c r="M71" s="142" t="s">
        <v>212</v>
      </c>
      <c r="N71" s="142" t="e">
        <f>F71*L71</f>
        <v>#REF!</v>
      </c>
      <c r="O71" s="142" t="s">
        <v>246</v>
      </c>
      <c r="P71" s="142">
        <v>6.16</v>
      </c>
      <c r="Q71" s="142" t="s">
        <v>212</v>
      </c>
      <c r="R71" s="142" t="e">
        <f>F71*P71</f>
        <v>#REF!</v>
      </c>
      <c r="S71" s="142" t="s">
        <v>247</v>
      </c>
      <c r="T71" s="142">
        <v>2.95</v>
      </c>
      <c r="U71" s="142" t="s">
        <v>212</v>
      </c>
      <c r="V71" s="142" t="e">
        <f>F71*T71</f>
        <v>#REF!</v>
      </c>
      <c r="W71" s="142" t="s">
        <v>251</v>
      </c>
      <c r="X71" s="52" t="e">
        <f>(N71+R71+V71)/3</f>
        <v>#REF!</v>
      </c>
      <c r="Y71" s="52" t="e">
        <f>F71*3*0.73*0.4*3.67</f>
        <v>#REF!</v>
      </c>
      <c r="Z71" s="52" t="e">
        <f>X71-Y71</f>
        <v>#REF!</v>
      </c>
    </row>
    <row r="72" spans="1:846" s="28" customFormat="1" ht="28.05" customHeight="1">
      <c r="A72" s="38"/>
      <c r="C72" s="39" t="s">
        <v>249</v>
      </c>
      <c r="E72" s="156" t="b">
        <v>0</v>
      </c>
      <c r="F72" s="45" t="e">
        <f>('MAIN SHEET'!#REF!)*H72/100</f>
        <v>#REF!</v>
      </c>
      <c r="G72" s="28" t="s">
        <v>70</v>
      </c>
      <c r="H72" s="193">
        <v>100</v>
      </c>
      <c r="I72" s="132" t="s">
        <v>334</v>
      </c>
      <c r="J72" s="180" t="e">
        <f t="shared" si="7"/>
        <v>#REF!</v>
      </c>
      <c r="K72" s="170" t="str">
        <f t="shared" si="8"/>
        <v/>
      </c>
      <c r="L72" s="201">
        <v>13.14</v>
      </c>
      <c r="M72" s="201" t="s">
        <v>212</v>
      </c>
      <c r="N72" s="201" t="e">
        <f>F72*L72</f>
        <v>#REF!</v>
      </c>
      <c r="O72" s="143" t="s">
        <v>252</v>
      </c>
      <c r="P72" s="65"/>
      <c r="Q72" s="65"/>
      <c r="R72" s="65"/>
      <c r="S72" s="65"/>
      <c r="T72" s="65"/>
      <c r="U72" s="65"/>
      <c r="V72" s="65"/>
      <c r="W72" s="65"/>
      <c r="X72" s="65" t="e">
        <f>N72</f>
        <v>#REF!</v>
      </c>
      <c r="Y72" s="65"/>
      <c r="Z72" s="65" t="e">
        <f>X72-Y72</f>
        <v>#REF!</v>
      </c>
    </row>
    <row r="73" spans="1:846" s="6" customFormat="1" ht="28.05" customHeight="1">
      <c r="A73" s="29"/>
      <c r="C73" s="27" t="s">
        <v>113</v>
      </c>
      <c r="E73" s="157" t="b">
        <v>0</v>
      </c>
      <c r="F73" s="36" t="e">
        <f>('MAIN SHEET'!#REF!)*H73/100</f>
        <v>#REF!</v>
      </c>
      <c r="G73" s="6" t="s">
        <v>70</v>
      </c>
      <c r="H73" s="193">
        <v>100</v>
      </c>
      <c r="I73" s="130" t="s">
        <v>334</v>
      </c>
      <c r="J73" s="181" t="e">
        <f t="shared" si="7"/>
        <v>#REF!</v>
      </c>
      <c r="K73" s="192" t="str">
        <f t="shared" si="8"/>
        <v/>
      </c>
      <c r="L73" s="52">
        <v>14.4</v>
      </c>
      <c r="M73" s="52" t="s">
        <v>212</v>
      </c>
      <c r="N73" s="52" t="e">
        <f>F73*L73</f>
        <v>#REF!</v>
      </c>
      <c r="O73" s="77" t="s">
        <v>253</v>
      </c>
      <c r="P73" s="52"/>
      <c r="Q73" s="52"/>
      <c r="R73" s="52"/>
      <c r="S73" s="52"/>
      <c r="T73" s="52"/>
      <c r="U73" s="52"/>
      <c r="V73" s="52"/>
      <c r="W73" s="52"/>
      <c r="X73" s="52" t="e">
        <f>N73</f>
        <v>#REF!</v>
      </c>
      <c r="Y73" s="52"/>
      <c r="Z73" s="52" t="e">
        <f>X73-Y73</f>
        <v>#REF!</v>
      </c>
    </row>
    <row r="74" spans="1:846" s="28" customFormat="1" ht="28.05" customHeight="1">
      <c r="A74" s="38"/>
      <c r="C74" s="39" t="s">
        <v>307</v>
      </c>
      <c r="E74" s="156" t="b">
        <v>0</v>
      </c>
      <c r="F74" s="45" t="e">
        <f>('MAIN SHEET'!#REF!)*H74/100</f>
        <v>#REF!</v>
      </c>
      <c r="G74" s="28" t="s">
        <v>70</v>
      </c>
      <c r="H74" s="193">
        <v>100</v>
      </c>
      <c r="I74" s="132" t="s">
        <v>334</v>
      </c>
      <c r="J74" s="180" t="e">
        <f t="shared" si="7"/>
        <v>#REF!</v>
      </c>
      <c r="K74" s="170" t="str">
        <f t="shared" si="8"/>
        <v/>
      </c>
      <c r="L74" s="65">
        <v>262.5</v>
      </c>
      <c r="M74" s="65" t="s">
        <v>138</v>
      </c>
      <c r="N74" s="65" t="e">
        <f>F74*0.01905*0.2*L74</f>
        <v>#REF!</v>
      </c>
      <c r="O74" s="143" t="s">
        <v>295</v>
      </c>
      <c r="P74" s="65">
        <v>9.173</v>
      </c>
      <c r="Q74" s="65" t="s">
        <v>297</v>
      </c>
      <c r="R74" s="65" t="e">
        <f>F74*0.01905*P74</f>
        <v>#REF!</v>
      </c>
      <c r="S74" s="144" t="s">
        <v>296</v>
      </c>
      <c r="T74" s="65"/>
      <c r="U74" s="65"/>
      <c r="V74" s="65"/>
      <c r="W74" s="65"/>
      <c r="X74" s="65" t="e">
        <f>N74+R74</f>
        <v>#REF!</v>
      </c>
      <c r="Y74" s="65"/>
      <c r="Z74" s="65" t="e">
        <f>X74-Y74</f>
        <v>#REF!</v>
      </c>
    </row>
    <row r="75" spans="1:846" s="6" customFormat="1" ht="28.05" customHeight="1">
      <c r="A75" s="29"/>
      <c r="C75" s="27"/>
      <c r="O75" s="203"/>
    </row>
    <row r="76" spans="1:846" ht="28.05" customHeight="1">
      <c r="F76" s="21" t="s">
        <v>368</v>
      </c>
      <c r="G76" s="12"/>
      <c r="H76" s="12"/>
      <c r="I76" s="12"/>
      <c r="J76" s="33"/>
      <c r="K76" s="184" t="e">
        <f>SUM(K64:K74)</f>
        <v>#REF!</v>
      </c>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row>
    <row r="77" spans="1:846" ht="28.05" customHeight="1"/>
    <row r="78" spans="1:846" ht="28.05" customHeight="1"/>
    <row r="79" spans="1:846" ht="28.05" customHeight="1"/>
    <row r="80" spans="1:846" ht="28.05" customHeight="1"/>
  </sheetData>
  <mergeCells count="1">
    <mergeCell ref="B3:K4"/>
  </mergeCells>
  <phoneticPr fontId="36"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553" r:id="rId3" name="Check Box 1">
              <controlPr defaultSize="0" autoFill="0" autoLine="0" autoPict="0">
                <anchor moveWithCells="1">
                  <from>
                    <xdr:col>3</xdr:col>
                    <xdr:colOff>166688</xdr:colOff>
                    <xdr:row>7</xdr:row>
                    <xdr:rowOff>14288</xdr:rowOff>
                  </from>
                  <to>
                    <xdr:col>3</xdr:col>
                    <xdr:colOff>442913</xdr:colOff>
                    <xdr:row>8</xdr:row>
                    <xdr:rowOff>38100</xdr:rowOff>
                  </to>
                </anchor>
              </controlPr>
            </control>
          </mc:Choice>
        </mc:AlternateContent>
        <mc:AlternateContent xmlns:mc="http://schemas.openxmlformats.org/markup-compatibility/2006">
          <mc:Choice Requires="x14">
            <control shapeId="23588" r:id="rId4" name="Check Box 36">
              <controlPr defaultSize="0" autoFill="0" autoLine="0" autoPict="0">
                <anchor moveWithCells="1">
                  <from>
                    <xdr:col>3</xdr:col>
                    <xdr:colOff>166688</xdr:colOff>
                    <xdr:row>8</xdr:row>
                    <xdr:rowOff>14288</xdr:rowOff>
                  </from>
                  <to>
                    <xdr:col>3</xdr:col>
                    <xdr:colOff>442913</xdr:colOff>
                    <xdr:row>9</xdr:row>
                    <xdr:rowOff>38100</xdr:rowOff>
                  </to>
                </anchor>
              </controlPr>
            </control>
          </mc:Choice>
        </mc:AlternateContent>
        <mc:AlternateContent xmlns:mc="http://schemas.openxmlformats.org/markup-compatibility/2006">
          <mc:Choice Requires="x14">
            <control shapeId="23589" r:id="rId5" name="Check Box 37">
              <controlPr defaultSize="0" autoFill="0" autoLine="0" autoPict="0">
                <anchor moveWithCells="1">
                  <from>
                    <xdr:col>3</xdr:col>
                    <xdr:colOff>166688</xdr:colOff>
                    <xdr:row>9</xdr:row>
                    <xdr:rowOff>14288</xdr:rowOff>
                  </from>
                  <to>
                    <xdr:col>3</xdr:col>
                    <xdr:colOff>442913</xdr:colOff>
                    <xdr:row>10</xdr:row>
                    <xdr:rowOff>38100</xdr:rowOff>
                  </to>
                </anchor>
              </controlPr>
            </control>
          </mc:Choice>
        </mc:AlternateContent>
        <mc:AlternateContent xmlns:mc="http://schemas.openxmlformats.org/markup-compatibility/2006">
          <mc:Choice Requires="x14">
            <control shapeId="23590" r:id="rId6" name="Check Box 38">
              <controlPr defaultSize="0" autoFill="0" autoLine="0" autoPict="0">
                <anchor moveWithCells="1">
                  <from>
                    <xdr:col>3</xdr:col>
                    <xdr:colOff>166688</xdr:colOff>
                    <xdr:row>10</xdr:row>
                    <xdr:rowOff>14288</xdr:rowOff>
                  </from>
                  <to>
                    <xdr:col>3</xdr:col>
                    <xdr:colOff>442913</xdr:colOff>
                    <xdr:row>11</xdr:row>
                    <xdr:rowOff>38100</xdr:rowOff>
                  </to>
                </anchor>
              </controlPr>
            </control>
          </mc:Choice>
        </mc:AlternateContent>
        <mc:AlternateContent xmlns:mc="http://schemas.openxmlformats.org/markup-compatibility/2006">
          <mc:Choice Requires="x14">
            <control shapeId="23591" r:id="rId7" name="Check Box 39">
              <controlPr defaultSize="0" autoFill="0" autoLine="0" autoPict="0">
                <anchor moveWithCells="1">
                  <from>
                    <xdr:col>3</xdr:col>
                    <xdr:colOff>166688</xdr:colOff>
                    <xdr:row>11</xdr:row>
                    <xdr:rowOff>14288</xdr:rowOff>
                  </from>
                  <to>
                    <xdr:col>3</xdr:col>
                    <xdr:colOff>442913</xdr:colOff>
                    <xdr:row>12</xdr:row>
                    <xdr:rowOff>38100</xdr:rowOff>
                  </to>
                </anchor>
              </controlPr>
            </control>
          </mc:Choice>
        </mc:AlternateContent>
        <mc:AlternateContent xmlns:mc="http://schemas.openxmlformats.org/markup-compatibility/2006">
          <mc:Choice Requires="x14">
            <control shapeId="23592" r:id="rId8" name="Check Box 40">
              <controlPr defaultSize="0" autoFill="0" autoLine="0" autoPict="0">
                <anchor moveWithCells="1">
                  <from>
                    <xdr:col>3</xdr:col>
                    <xdr:colOff>166688</xdr:colOff>
                    <xdr:row>12</xdr:row>
                    <xdr:rowOff>14288</xdr:rowOff>
                  </from>
                  <to>
                    <xdr:col>3</xdr:col>
                    <xdr:colOff>442913</xdr:colOff>
                    <xdr:row>13</xdr:row>
                    <xdr:rowOff>38100</xdr:rowOff>
                  </to>
                </anchor>
              </controlPr>
            </control>
          </mc:Choice>
        </mc:AlternateContent>
        <mc:AlternateContent xmlns:mc="http://schemas.openxmlformats.org/markup-compatibility/2006">
          <mc:Choice Requires="x14">
            <control shapeId="23593" r:id="rId9" name="Check Box 41">
              <controlPr defaultSize="0" autoFill="0" autoLine="0" autoPict="0">
                <anchor moveWithCells="1">
                  <from>
                    <xdr:col>3</xdr:col>
                    <xdr:colOff>166688</xdr:colOff>
                    <xdr:row>13</xdr:row>
                    <xdr:rowOff>14288</xdr:rowOff>
                  </from>
                  <to>
                    <xdr:col>3</xdr:col>
                    <xdr:colOff>442913</xdr:colOff>
                    <xdr:row>14</xdr:row>
                    <xdr:rowOff>38100</xdr:rowOff>
                  </to>
                </anchor>
              </controlPr>
            </control>
          </mc:Choice>
        </mc:AlternateContent>
        <mc:AlternateContent xmlns:mc="http://schemas.openxmlformats.org/markup-compatibility/2006">
          <mc:Choice Requires="x14">
            <control shapeId="23595" r:id="rId10" name="Check Box 43">
              <controlPr defaultSize="0" autoFill="0" autoLine="0" autoPict="0">
                <anchor moveWithCells="1">
                  <from>
                    <xdr:col>3</xdr:col>
                    <xdr:colOff>166688</xdr:colOff>
                    <xdr:row>18</xdr:row>
                    <xdr:rowOff>14288</xdr:rowOff>
                  </from>
                  <to>
                    <xdr:col>3</xdr:col>
                    <xdr:colOff>442913</xdr:colOff>
                    <xdr:row>19</xdr:row>
                    <xdr:rowOff>38100</xdr:rowOff>
                  </to>
                </anchor>
              </controlPr>
            </control>
          </mc:Choice>
        </mc:AlternateContent>
        <mc:AlternateContent xmlns:mc="http://schemas.openxmlformats.org/markup-compatibility/2006">
          <mc:Choice Requires="x14">
            <control shapeId="23598" r:id="rId11" name="Check Box 46">
              <controlPr defaultSize="0" autoFill="0" autoLine="0" autoPict="0">
                <anchor moveWithCells="1">
                  <from>
                    <xdr:col>3</xdr:col>
                    <xdr:colOff>166688</xdr:colOff>
                    <xdr:row>19</xdr:row>
                    <xdr:rowOff>14288</xdr:rowOff>
                  </from>
                  <to>
                    <xdr:col>3</xdr:col>
                    <xdr:colOff>442913</xdr:colOff>
                    <xdr:row>20</xdr:row>
                    <xdr:rowOff>38100</xdr:rowOff>
                  </to>
                </anchor>
              </controlPr>
            </control>
          </mc:Choice>
        </mc:AlternateContent>
        <mc:AlternateContent xmlns:mc="http://schemas.openxmlformats.org/markup-compatibility/2006">
          <mc:Choice Requires="x14">
            <control shapeId="23599" r:id="rId12" name="Check Box 47">
              <controlPr defaultSize="0" autoFill="0" autoLine="0" autoPict="0">
                <anchor moveWithCells="1">
                  <from>
                    <xdr:col>3</xdr:col>
                    <xdr:colOff>166688</xdr:colOff>
                    <xdr:row>20</xdr:row>
                    <xdr:rowOff>14288</xdr:rowOff>
                  </from>
                  <to>
                    <xdr:col>3</xdr:col>
                    <xdr:colOff>442913</xdr:colOff>
                    <xdr:row>21</xdr:row>
                    <xdr:rowOff>38100</xdr:rowOff>
                  </to>
                </anchor>
              </controlPr>
            </control>
          </mc:Choice>
        </mc:AlternateContent>
        <mc:AlternateContent xmlns:mc="http://schemas.openxmlformats.org/markup-compatibility/2006">
          <mc:Choice Requires="x14">
            <control shapeId="23603" r:id="rId13" name="Check Box 51">
              <controlPr defaultSize="0" autoFill="0" autoLine="0" autoPict="0">
                <anchor moveWithCells="1">
                  <from>
                    <xdr:col>3</xdr:col>
                    <xdr:colOff>166688</xdr:colOff>
                    <xdr:row>25</xdr:row>
                    <xdr:rowOff>14288</xdr:rowOff>
                  </from>
                  <to>
                    <xdr:col>3</xdr:col>
                    <xdr:colOff>442913</xdr:colOff>
                    <xdr:row>26</xdr:row>
                    <xdr:rowOff>38100</xdr:rowOff>
                  </to>
                </anchor>
              </controlPr>
            </control>
          </mc:Choice>
        </mc:AlternateContent>
        <mc:AlternateContent xmlns:mc="http://schemas.openxmlformats.org/markup-compatibility/2006">
          <mc:Choice Requires="x14">
            <control shapeId="23606" r:id="rId14" name="Check Box 54">
              <controlPr defaultSize="0" autoFill="0" autoLine="0" autoPict="0">
                <anchor moveWithCells="1">
                  <from>
                    <xdr:col>3</xdr:col>
                    <xdr:colOff>166688</xdr:colOff>
                    <xdr:row>26</xdr:row>
                    <xdr:rowOff>14288</xdr:rowOff>
                  </from>
                  <to>
                    <xdr:col>3</xdr:col>
                    <xdr:colOff>442913</xdr:colOff>
                    <xdr:row>27</xdr:row>
                    <xdr:rowOff>38100</xdr:rowOff>
                  </to>
                </anchor>
              </controlPr>
            </control>
          </mc:Choice>
        </mc:AlternateContent>
        <mc:AlternateContent xmlns:mc="http://schemas.openxmlformats.org/markup-compatibility/2006">
          <mc:Choice Requires="x14">
            <control shapeId="23609" r:id="rId15" name="Check Box 57">
              <controlPr defaultSize="0" autoFill="0" autoLine="0" autoPict="0">
                <anchor moveWithCells="1">
                  <from>
                    <xdr:col>3</xdr:col>
                    <xdr:colOff>166688</xdr:colOff>
                    <xdr:row>33</xdr:row>
                    <xdr:rowOff>14288</xdr:rowOff>
                  </from>
                  <to>
                    <xdr:col>3</xdr:col>
                    <xdr:colOff>442913</xdr:colOff>
                    <xdr:row>34</xdr:row>
                    <xdr:rowOff>38100</xdr:rowOff>
                  </to>
                </anchor>
              </controlPr>
            </control>
          </mc:Choice>
        </mc:AlternateContent>
        <mc:AlternateContent xmlns:mc="http://schemas.openxmlformats.org/markup-compatibility/2006">
          <mc:Choice Requires="x14">
            <control shapeId="23618" r:id="rId16" name="Check Box 66">
              <controlPr defaultSize="0" autoFill="0" autoLine="0" autoPict="0">
                <anchor moveWithCells="1">
                  <from>
                    <xdr:col>3</xdr:col>
                    <xdr:colOff>166688</xdr:colOff>
                    <xdr:row>34</xdr:row>
                    <xdr:rowOff>14288</xdr:rowOff>
                  </from>
                  <to>
                    <xdr:col>3</xdr:col>
                    <xdr:colOff>442913</xdr:colOff>
                    <xdr:row>35</xdr:row>
                    <xdr:rowOff>38100</xdr:rowOff>
                  </to>
                </anchor>
              </controlPr>
            </control>
          </mc:Choice>
        </mc:AlternateContent>
        <mc:AlternateContent xmlns:mc="http://schemas.openxmlformats.org/markup-compatibility/2006">
          <mc:Choice Requires="x14">
            <control shapeId="23619" r:id="rId17" name="Check Box 67">
              <controlPr defaultSize="0" autoFill="0" autoLine="0" autoPict="0">
                <anchor moveWithCells="1">
                  <from>
                    <xdr:col>3</xdr:col>
                    <xdr:colOff>166688</xdr:colOff>
                    <xdr:row>35</xdr:row>
                    <xdr:rowOff>14288</xdr:rowOff>
                  </from>
                  <to>
                    <xdr:col>3</xdr:col>
                    <xdr:colOff>442913</xdr:colOff>
                    <xdr:row>36</xdr:row>
                    <xdr:rowOff>38100</xdr:rowOff>
                  </to>
                </anchor>
              </controlPr>
            </control>
          </mc:Choice>
        </mc:AlternateContent>
        <mc:AlternateContent xmlns:mc="http://schemas.openxmlformats.org/markup-compatibility/2006">
          <mc:Choice Requires="x14">
            <control shapeId="23627" r:id="rId18" name="Check Box 75">
              <controlPr defaultSize="0" autoFill="0" autoLine="0" autoPict="0">
                <anchor moveWithCells="1">
                  <from>
                    <xdr:col>3</xdr:col>
                    <xdr:colOff>166688</xdr:colOff>
                    <xdr:row>48</xdr:row>
                    <xdr:rowOff>14288</xdr:rowOff>
                  </from>
                  <to>
                    <xdr:col>3</xdr:col>
                    <xdr:colOff>442913</xdr:colOff>
                    <xdr:row>49</xdr:row>
                    <xdr:rowOff>38100</xdr:rowOff>
                  </to>
                </anchor>
              </controlPr>
            </control>
          </mc:Choice>
        </mc:AlternateContent>
        <mc:AlternateContent xmlns:mc="http://schemas.openxmlformats.org/markup-compatibility/2006">
          <mc:Choice Requires="x14">
            <control shapeId="23636" r:id="rId19" name="Check Box 84">
              <controlPr defaultSize="0" autoFill="0" autoLine="0" autoPict="0">
                <anchor moveWithCells="1">
                  <from>
                    <xdr:col>3</xdr:col>
                    <xdr:colOff>166688</xdr:colOff>
                    <xdr:row>49</xdr:row>
                    <xdr:rowOff>14288</xdr:rowOff>
                  </from>
                  <to>
                    <xdr:col>3</xdr:col>
                    <xdr:colOff>442913</xdr:colOff>
                    <xdr:row>50</xdr:row>
                    <xdr:rowOff>38100</xdr:rowOff>
                  </to>
                </anchor>
              </controlPr>
            </control>
          </mc:Choice>
        </mc:AlternateContent>
        <mc:AlternateContent xmlns:mc="http://schemas.openxmlformats.org/markup-compatibility/2006">
          <mc:Choice Requires="x14">
            <control shapeId="23645" r:id="rId20" name="Check Box 93">
              <controlPr defaultSize="0" autoFill="0" autoLine="0" autoPict="0">
                <anchor moveWithCells="1">
                  <from>
                    <xdr:col>3</xdr:col>
                    <xdr:colOff>166688</xdr:colOff>
                    <xdr:row>63</xdr:row>
                    <xdr:rowOff>14288</xdr:rowOff>
                  </from>
                  <to>
                    <xdr:col>3</xdr:col>
                    <xdr:colOff>442913</xdr:colOff>
                    <xdr:row>64</xdr:row>
                    <xdr:rowOff>38100</xdr:rowOff>
                  </to>
                </anchor>
              </controlPr>
            </control>
          </mc:Choice>
        </mc:AlternateContent>
        <mc:AlternateContent xmlns:mc="http://schemas.openxmlformats.org/markup-compatibility/2006">
          <mc:Choice Requires="x14">
            <control shapeId="23654" r:id="rId21" name="Check Box 102">
              <controlPr defaultSize="0" autoFill="0" autoLine="0" autoPict="0">
                <anchor moveWithCells="1">
                  <from>
                    <xdr:col>3</xdr:col>
                    <xdr:colOff>166688</xdr:colOff>
                    <xdr:row>64</xdr:row>
                    <xdr:rowOff>14288</xdr:rowOff>
                  </from>
                  <to>
                    <xdr:col>3</xdr:col>
                    <xdr:colOff>442913</xdr:colOff>
                    <xdr:row>65</xdr:row>
                    <xdr:rowOff>38100</xdr:rowOff>
                  </to>
                </anchor>
              </controlPr>
            </control>
          </mc:Choice>
        </mc:AlternateContent>
        <mc:AlternateContent xmlns:mc="http://schemas.openxmlformats.org/markup-compatibility/2006">
          <mc:Choice Requires="x14">
            <control shapeId="23657" r:id="rId22" name="Check Box 105">
              <controlPr defaultSize="0" autoFill="0" autoLine="0" autoPict="0">
                <anchor moveWithCells="1">
                  <from>
                    <xdr:col>3</xdr:col>
                    <xdr:colOff>166688</xdr:colOff>
                    <xdr:row>69</xdr:row>
                    <xdr:rowOff>14288</xdr:rowOff>
                  </from>
                  <to>
                    <xdr:col>3</xdr:col>
                    <xdr:colOff>442913</xdr:colOff>
                    <xdr:row>70</xdr:row>
                    <xdr:rowOff>38100</xdr:rowOff>
                  </to>
                </anchor>
              </controlPr>
            </control>
          </mc:Choice>
        </mc:AlternateContent>
        <mc:AlternateContent xmlns:mc="http://schemas.openxmlformats.org/markup-compatibility/2006">
          <mc:Choice Requires="x14">
            <control shapeId="23658" r:id="rId23" name="Check Box 106">
              <controlPr defaultSize="0" autoFill="0" autoLine="0" autoPict="0">
                <anchor moveWithCells="1">
                  <from>
                    <xdr:col>3</xdr:col>
                    <xdr:colOff>166688</xdr:colOff>
                    <xdr:row>70</xdr:row>
                    <xdr:rowOff>14288</xdr:rowOff>
                  </from>
                  <to>
                    <xdr:col>3</xdr:col>
                    <xdr:colOff>442913</xdr:colOff>
                    <xdr:row>71</xdr:row>
                    <xdr:rowOff>38100</xdr:rowOff>
                  </to>
                </anchor>
              </controlPr>
            </control>
          </mc:Choice>
        </mc:AlternateContent>
        <mc:AlternateContent xmlns:mc="http://schemas.openxmlformats.org/markup-compatibility/2006">
          <mc:Choice Requires="x14">
            <control shapeId="23659" r:id="rId24" name="Check Box 107">
              <controlPr defaultSize="0" autoFill="0" autoLine="0" autoPict="0">
                <anchor moveWithCells="1">
                  <from>
                    <xdr:col>3</xdr:col>
                    <xdr:colOff>166688</xdr:colOff>
                    <xdr:row>71</xdr:row>
                    <xdr:rowOff>14288</xdr:rowOff>
                  </from>
                  <to>
                    <xdr:col>3</xdr:col>
                    <xdr:colOff>442913</xdr:colOff>
                    <xdr:row>72</xdr:row>
                    <xdr:rowOff>38100</xdr:rowOff>
                  </to>
                </anchor>
              </controlPr>
            </control>
          </mc:Choice>
        </mc:AlternateContent>
        <mc:AlternateContent xmlns:mc="http://schemas.openxmlformats.org/markup-compatibility/2006">
          <mc:Choice Requires="x14">
            <control shapeId="23660" r:id="rId25" name="Check Box 108">
              <controlPr defaultSize="0" autoFill="0" autoLine="0" autoPict="0">
                <anchor moveWithCells="1">
                  <from>
                    <xdr:col>3</xdr:col>
                    <xdr:colOff>166688</xdr:colOff>
                    <xdr:row>72</xdr:row>
                    <xdr:rowOff>14288</xdr:rowOff>
                  </from>
                  <to>
                    <xdr:col>3</xdr:col>
                    <xdr:colOff>442913</xdr:colOff>
                    <xdr:row>73</xdr:row>
                    <xdr:rowOff>38100</xdr:rowOff>
                  </to>
                </anchor>
              </controlPr>
            </control>
          </mc:Choice>
        </mc:AlternateContent>
        <mc:AlternateContent xmlns:mc="http://schemas.openxmlformats.org/markup-compatibility/2006">
          <mc:Choice Requires="x14">
            <control shapeId="23661" r:id="rId26" name="Check Box 109">
              <controlPr defaultSize="0" autoFill="0" autoLine="0" autoPict="0">
                <anchor moveWithCells="1">
                  <from>
                    <xdr:col>3</xdr:col>
                    <xdr:colOff>166688</xdr:colOff>
                    <xdr:row>73</xdr:row>
                    <xdr:rowOff>14288</xdr:rowOff>
                  </from>
                  <to>
                    <xdr:col>3</xdr:col>
                    <xdr:colOff>442913</xdr:colOff>
                    <xdr:row>74</xdr:row>
                    <xdr:rowOff>38100</xdr:rowOff>
                  </to>
                </anchor>
              </controlPr>
            </control>
          </mc:Choice>
        </mc:AlternateContent>
        <mc:AlternateContent xmlns:mc="http://schemas.openxmlformats.org/markup-compatibility/2006">
          <mc:Choice Requires="x14">
            <control shapeId="23700" r:id="rId27" name="Check Box 148">
              <controlPr defaultSize="0" autoFill="0" autoLine="0" autoPict="0">
                <anchor moveWithCells="1">
                  <from>
                    <xdr:col>3</xdr:col>
                    <xdr:colOff>166688</xdr:colOff>
                    <xdr:row>27</xdr:row>
                    <xdr:rowOff>14288</xdr:rowOff>
                  </from>
                  <to>
                    <xdr:col>3</xdr:col>
                    <xdr:colOff>442913</xdr:colOff>
                    <xdr:row>28</xdr:row>
                    <xdr:rowOff>38100</xdr:rowOff>
                  </to>
                </anchor>
              </controlPr>
            </control>
          </mc:Choice>
        </mc:AlternateContent>
        <mc:AlternateContent xmlns:mc="http://schemas.openxmlformats.org/markup-compatibility/2006">
          <mc:Choice Requires="x14">
            <control shapeId="23702" r:id="rId28" name="Check Box 150">
              <controlPr defaultSize="0" autoFill="0" autoLine="0" autoPict="0">
                <anchor moveWithCells="1">
                  <from>
                    <xdr:col>3</xdr:col>
                    <xdr:colOff>166688</xdr:colOff>
                    <xdr:row>28</xdr:row>
                    <xdr:rowOff>14288</xdr:rowOff>
                  </from>
                  <to>
                    <xdr:col>3</xdr:col>
                    <xdr:colOff>442913</xdr:colOff>
                    <xdr:row>29</xdr:row>
                    <xdr:rowOff>38100</xdr:rowOff>
                  </to>
                </anchor>
              </controlPr>
            </control>
          </mc:Choice>
        </mc:AlternateContent>
        <mc:AlternateContent xmlns:mc="http://schemas.openxmlformats.org/markup-compatibility/2006">
          <mc:Choice Requires="x14">
            <control shapeId="23728" r:id="rId29" name="Check Box 176">
              <controlPr defaultSize="0" autoFill="0" autoLine="0" autoPict="0">
                <anchor moveWithCells="1">
                  <from>
                    <xdr:col>3</xdr:col>
                    <xdr:colOff>166688</xdr:colOff>
                    <xdr:row>36</xdr:row>
                    <xdr:rowOff>14288</xdr:rowOff>
                  </from>
                  <to>
                    <xdr:col>3</xdr:col>
                    <xdr:colOff>442913</xdr:colOff>
                    <xdr:row>37</xdr:row>
                    <xdr:rowOff>38100</xdr:rowOff>
                  </to>
                </anchor>
              </controlPr>
            </control>
          </mc:Choice>
        </mc:AlternateContent>
        <mc:AlternateContent xmlns:mc="http://schemas.openxmlformats.org/markup-compatibility/2006">
          <mc:Choice Requires="x14">
            <control shapeId="23730" r:id="rId30" name="Check Box 178">
              <controlPr defaultSize="0" autoFill="0" autoLine="0" autoPict="0">
                <anchor moveWithCells="1">
                  <from>
                    <xdr:col>3</xdr:col>
                    <xdr:colOff>166688</xdr:colOff>
                    <xdr:row>37</xdr:row>
                    <xdr:rowOff>14288</xdr:rowOff>
                  </from>
                  <to>
                    <xdr:col>3</xdr:col>
                    <xdr:colOff>442913</xdr:colOff>
                    <xdr:row>38</xdr:row>
                    <xdr:rowOff>38100</xdr:rowOff>
                  </to>
                </anchor>
              </controlPr>
            </control>
          </mc:Choice>
        </mc:AlternateContent>
        <mc:AlternateContent xmlns:mc="http://schemas.openxmlformats.org/markup-compatibility/2006">
          <mc:Choice Requires="x14">
            <control shapeId="23733" r:id="rId31" name="Check Box 181">
              <controlPr defaultSize="0" autoFill="0" autoLine="0" autoPict="0">
                <anchor moveWithCells="1">
                  <from>
                    <xdr:col>3</xdr:col>
                    <xdr:colOff>166688</xdr:colOff>
                    <xdr:row>38</xdr:row>
                    <xdr:rowOff>14288</xdr:rowOff>
                  </from>
                  <to>
                    <xdr:col>3</xdr:col>
                    <xdr:colOff>442913</xdr:colOff>
                    <xdr:row>39</xdr:row>
                    <xdr:rowOff>38100</xdr:rowOff>
                  </to>
                </anchor>
              </controlPr>
            </control>
          </mc:Choice>
        </mc:AlternateContent>
        <mc:AlternateContent xmlns:mc="http://schemas.openxmlformats.org/markup-compatibility/2006">
          <mc:Choice Requires="x14">
            <control shapeId="23736" r:id="rId32" name="Check Box 184">
              <controlPr defaultSize="0" autoFill="0" autoLine="0" autoPict="0">
                <anchor moveWithCells="1">
                  <from>
                    <xdr:col>3</xdr:col>
                    <xdr:colOff>166688</xdr:colOff>
                    <xdr:row>39</xdr:row>
                    <xdr:rowOff>14288</xdr:rowOff>
                  </from>
                  <to>
                    <xdr:col>3</xdr:col>
                    <xdr:colOff>442913</xdr:colOff>
                    <xdr:row>40</xdr:row>
                    <xdr:rowOff>38100</xdr:rowOff>
                  </to>
                </anchor>
              </controlPr>
            </control>
          </mc:Choice>
        </mc:AlternateContent>
        <mc:AlternateContent xmlns:mc="http://schemas.openxmlformats.org/markup-compatibility/2006">
          <mc:Choice Requires="x14">
            <control shapeId="23739" r:id="rId33" name="Check Box 187">
              <controlPr defaultSize="0" autoFill="0" autoLine="0" autoPict="0">
                <anchor moveWithCells="1">
                  <from>
                    <xdr:col>3</xdr:col>
                    <xdr:colOff>166688</xdr:colOff>
                    <xdr:row>40</xdr:row>
                    <xdr:rowOff>14288</xdr:rowOff>
                  </from>
                  <to>
                    <xdr:col>3</xdr:col>
                    <xdr:colOff>442913</xdr:colOff>
                    <xdr:row>41</xdr:row>
                    <xdr:rowOff>38100</xdr:rowOff>
                  </to>
                </anchor>
              </controlPr>
            </control>
          </mc:Choice>
        </mc:AlternateContent>
        <mc:AlternateContent xmlns:mc="http://schemas.openxmlformats.org/markup-compatibility/2006">
          <mc:Choice Requires="x14">
            <control shapeId="23742" r:id="rId34" name="Check Box 190">
              <controlPr defaultSize="0" autoFill="0" autoLine="0" autoPict="0">
                <anchor moveWithCells="1">
                  <from>
                    <xdr:col>3</xdr:col>
                    <xdr:colOff>166688</xdr:colOff>
                    <xdr:row>41</xdr:row>
                    <xdr:rowOff>14288</xdr:rowOff>
                  </from>
                  <to>
                    <xdr:col>3</xdr:col>
                    <xdr:colOff>442913</xdr:colOff>
                    <xdr:row>42</xdr:row>
                    <xdr:rowOff>38100</xdr:rowOff>
                  </to>
                </anchor>
              </controlPr>
            </control>
          </mc:Choice>
        </mc:AlternateContent>
        <mc:AlternateContent xmlns:mc="http://schemas.openxmlformats.org/markup-compatibility/2006">
          <mc:Choice Requires="x14">
            <control shapeId="23745" r:id="rId35" name="Check Box 193">
              <controlPr defaultSize="0" autoFill="0" autoLine="0" autoPict="0">
                <anchor moveWithCells="1">
                  <from>
                    <xdr:col>3</xdr:col>
                    <xdr:colOff>166688</xdr:colOff>
                    <xdr:row>42</xdr:row>
                    <xdr:rowOff>14288</xdr:rowOff>
                  </from>
                  <to>
                    <xdr:col>3</xdr:col>
                    <xdr:colOff>442913</xdr:colOff>
                    <xdr:row>43</xdr:row>
                    <xdr:rowOff>38100</xdr:rowOff>
                  </to>
                </anchor>
              </controlPr>
            </control>
          </mc:Choice>
        </mc:AlternateContent>
        <mc:AlternateContent xmlns:mc="http://schemas.openxmlformats.org/markup-compatibility/2006">
          <mc:Choice Requires="x14">
            <control shapeId="23748" r:id="rId36" name="Check Box 196">
              <controlPr defaultSize="0" autoFill="0" autoLine="0" autoPict="0">
                <anchor moveWithCells="1">
                  <from>
                    <xdr:col>3</xdr:col>
                    <xdr:colOff>166688</xdr:colOff>
                    <xdr:row>43</xdr:row>
                    <xdr:rowOff>14288</xdr:rowOff>
                  </from>
                  <to>
                    <xdr:col>3</xdr:col>
                    <xdr:colOff>442913</xdr:colOff>
                    <xdr:row>44</xdr:row>
                    <xdr:rowOff>38100</xdr:rowOff>
                  </to>
                </anchor>
              </controlPr>
            </control>
          </mc:Choice>
        </mc:AlternateContent>
        <mc:AlternateContent xmlns:mc="http://schemas.openxmlformats.org/markup-compatibility/2006">
          <mc:Choice Requires="x14">
            <control shapeId="23777" r:id="rId37" name="Check Box 225">
              <controlPr defaultSize="0" autoFill="0" autoLine="0" autoPict="0">
                <anchor moveWithCells="1">
                  <from>
                    <xdr:col>3</xdr:col>
                    <xdr:colOff>166688</xdr:colOff>
                    <xdr:row>50</xdr:row>
                    <xdr:rowOff>14288</xdr:rowOff>
                  </from>
                  <to>
                    <xdr:col>3</xdr:col>
                    <xdr:colOff>442913</xdr:colOff>
                    <xdr:row>51</xdr:row>
                    <xdr:rowOff>38100</xdr:rowOff>
                  </to>
                </anchor>
              </controlPr>
            </control>
          </mc:Choice>
        </mc:AlternateContent>
        <mc:AlternateContent xmlns:mc="http://schemas.openxmlformats.org/markup-compatibility/2006">
          <mc:Choice Requires="x14">
            <control shapeId="23779" r:id="rId38" name="Check Box 227">
              <controlPr defaultSize="0" autoFill="0" autoLine="0" autoPict="0">
                <anchor moveWithCells="1">
                  <from>
                    <xdr:col>3</xdr:col>
                    <xdr:colOff>166688</xdr:colOff>
                    <xdr:row>51</xdr:row>
                    <xdr:rowOff>14288</xdr:rowOff>
                  </from>
                  <to>
                    <xdr:col>3</xdr:col>
                    <xdr:colOff>442913</xdr:colOff>
                    <xdr:row>52</xdr:row>
                    <xdr:rowOff>38100</xdr:rowOff>
                  </to>
                </anchor>
              </controlPr>
            </control>
          </mc:Choice>
        </mc:AlternateContent>
        <mc:AlternateContent xmlns:mc="http://schemas.openxmlformats.org/markup-compatibility/2006">
          <mc:Choice Requires="x14">
            <control shapeId="23782" r:id="rId39" name="Check Box 230">
              <controlPr defaultSize="0" autoFill="0" autoLine="0" autoPict="0">
                <anchor moveWithCells="1">
                  <from>
                    <xdr:col>3</xdr:col>
                    <xdr:colOff>166688</xdr:colOff>
                    <xdr:row>52</xdr:row>
                    <xdr:rowOff>14288</xdr:rowOff>
                  </from>
                  <to>
                    <xdr:col>3</xdr:col>
                    <xdr:colOff>442913</xdr:colOff>
                    <xdr:row>53</xdr:row>
                    <xdr:rowOff>38100</xdr:rowOff>
                  </to>
                </anchor>
              </controlPr>
            </control>
          </mc:Choice>
        </mc:AlternateContent>
        <mc:AlternateContent xmlns:mc="http://schemas.openxmlformats.org/markup-compatibility/2006">
          <mc:Choice Requires="x14">
            <control shapeId="23785" r:id="rId40" name="Check Box 233">
              <controlPr defaultSize="0" autoFill="0" autoLine="0" autoPict="0">
                <anchor moveWithCells="1">
                  <from>
                    <xdr:col>3</xdr:col>
                    <xdr:colOff>166688</xdr:colOff>
                    <xdr:row>53</xdr:row>
                    <xdr:rowOff>14288</xdr:rowOff>
                  </from>
                  <to>
                    <xdr:col>3</xdr:col>
                    <xdr:colOff>442913</xdr:colOff>
                    <xdr:row>54</xdr:row>
                    <xdr:rowOff>38100</xdr:rowOff>
                  </to>
                </anchor>
              </controlPr>
            </control>
          </mc:Choice>
        </mc:AlternateContent>
        <mc:AlternateContent xmlns:mc="http://schemas.openxmlformats.org/markup-compatibility/2006">
          <mc:Choice Requires="x14">
            <control shapeId="23788" r:id="rId41" name="Check Box 236">
              <controlPr defaultSize="0" autoFill="0" autoLine="0" autoPict="0">
                <anchor moveWithCells="1">
                  <from>
                    <xdr:col>3</xdr:col>
                    <xdr:colOff>166688</xdr:colOff>
                    <xdr:row>54</xdr:row>
                    <xdr:rowOff>14288</xdr:rowOff>
                  </from>
                  <to>
                    <xdr:col>3</xdr:col>
                    <xdr:colOff>442913</xdr:colOff>
                    <xdr:row>55</xdr:row>
                    <xdr:rowOff>38100</xdr:rowOff>
                  </to>
                </anchor>
              </controlPr>
            </control>
          </mc:Choice>
        </mc:AlternateContent>
        <mc:AlternateContent xmlns:mc="http://schemas.openxmlformats.org/markup-compatibility/2006">
          <mc:Choice Requires="x14">
            <control shapeId="23791" r:id="rId42" name="Check Box 239">
              <controlPr defaultSize="0" autoFill="0" autoLine="0" autoPict="0">
                <anchor moveWithCells="1">
                  <from>
                    <xdr:col>3</xdr:col>
                    <xdr:colOff>166688</xdr:colOff>
                    <xdr:row>55</xdr:row>
                    <xdr:rowOff>14288</xdr:rowOff>
                  </from>
                  <to>
                    <xdr:col>3</xdr:col>
                    <xdr:colOff>442913</xdr:colOff>
                    <xdr:row>56</xdr:row>
                    <xdr:rowOff>38100</xdr:rowOff>
                  </to>
                </anchor>
              </controlPr>
            </control>
          </mc:Choice>
        </mc:AlternateContent>
        <mc:AlternateContent xmlns:mc="http://schemas.openxmlformats.org/markup-compatibility/2006">
          <mc:Choice Requires="x14">
            <control shapeId="23795" r:id="rId43" name="Check Box 243">
              <controlPr defaultSize="0" autoFill="0" autoLine="0" autoPict="0">
                <anchor moveWithCells="1">
                  <from>
                    <xdr:col>3</xdr:col>
                    <xdr:colOff>166688</xdr:colOff>
                    <xdr:row>56</xdr:row>
                    <xdr:rowOff>14288</xdr:rowOff>
                  </from>
                  <to>
                    <xdr:col>3</xdr:col>
                    <xdr:colOff>442913</xdr:colOff>
                    <xdr:row>57</xdr:row>
                    <xdr:rowOff>38100</xdr:rowOff>
                  </to>
                </anchor>
              </controlPr>
            </control>
          </mc:Choice>
        </mc:AlternateContent>
        <mc:AlternateContent xmlns:mc="http://schemas.openxmlformats.org/markup-compatibility/2006">
          <mc:Choice Requires="x14">
            <control shapeId="23797" r:id="rId44" name="Check Box 245">
              <controlPr defaultSize="0" autoFill="0" autoLine="0" autoPict="0">
                <anchor moveWithCells="1">
                  <from>
                    <xdr:col>3</xdr:col>
                    <xdr:colOff>166688</xdr:colOff>
                    <xdr:row>57</xdr:row>
                    <xdr:rowOff>14288</xdr:rowOff>
                  </from>
                  <to>
                    <xdr:col>3</xdr:col>
                    <xdr:colOff>442913</xdr:colOff>
                    <xdr:row>58</xdr:row>
                    <xdr:rowOff>38100</xdr:rowOff>
                  </to>
                </anchor>
              </controlPr>
            </control>
          </mc:Choice>
        </mc:AlternateContent>
        <mc:AlternateContent xmlns:mc="http://schemas.openxmlformats.org/markup-compatibility/2006">
          <mc:Choice Requires="x14">
            <control shapeId="23801" r:id="rId45" name="Check Box 249">
              <controlPr defaultSize="0" autoFill="0" autoLine="0" autoPict="0">
                <anchor moveWithCells="1">
                  <from>
                    <xdr:col>3</xdr:col>
                    <xdr:colOff>166688</xdr:colOff>
                    <xdr:row>58</xdr:row>
                    <xdr:rowOff>14288</xdr:rowOff>
                  </from>
                  <to>
                    <xdr:col>3</xdr:col>
                    <xdr:colOff>442913</xdr:colOff>
                    <xdr:row>59</xdr:row>
                    <xdr:rowOff>38100</xdr:rowOff>
                  </to>
                </anchor>
              </controlPr>
            </control>
          </mc:Choice>
        </mc:AlternateContent>
        <mc:AlternateContent xmlns:mc="http://schemas.openxmlformats.org/markup-compatibility/2006">
          <mc:Choice Requires="x14">
            <control shapeId="23814" r:id="rId46" name="Check Box 262">
              <controlPr defaultSize="0" autoFill="0" autoLine="0" autoPict="0">
                <anchor moveWithCells="1">
                  <from>
                    <xdr:col>3</xdr:col>
                    <xdr:colOff>166688</xdr:colOff>
                    <xdr:row>65</xdr:row>
                    <xdr:rowOff>14288</xdr:rowOff>
                  </from>
                  <to>
                    <xdr:col>3</xdr:col>
                    <xdr:colOff>442913</xdr:colOff>
                    <xdr:row>66</xdr:row>
                    <xdr:rowOff>38100</xdr:rowOff>
                  </to>
                </anchor>
              </controlPr>
            </control>
          </mc:Choice>
        </mc:AlternateContent>
        <mc:AlternateContent xmlns:mc="http://schemas.openxmlformats.org/markup-compatibility/2006">
          <mc:Choice Requires="x14">
            <control shapeId="23816" r:id="rId47" name="Check Box 264">
              <controlPr defaultSize="0" autoFill="0" autoLine="0" autoPict="0">
                <anchor moveWithCells="1">
                  <from>
                    <xdr:col>3</xdr:col>
                    <xdr:colOff>166688</xdr:colOff>
                    <xdr:row>66</xdr:row>
                    <xdr:rowOff>14288</xdr:rowOff>
                  </from>
                  <to>
                    <xdr:col>3</xdr:col>
                    <xdr:colOff>442913</xdr:colOff>
                    <xdr:row>67</xdr:row>
                    <xdr:rowOff>38100</xdr:rowOff>
                  </to>
                </anchor>
              </controlPr>
            </control>
          </mc:Choice>
        </mc:AlternateContent>
        <mc:AlternateContent xmlns:mc="http://schemas.openxmlformats.org/markup-compatibility/2006">
          <mc:Choice Requires="x14">
            <control shapeId="23819" r:id="rId48" name="Check Box 267">
              <controlPr defaultSize="0" autoFill="0" autoLine="0" autoPict="0">
                <anchor moveWithCells="1">
                  <from>
                    <xdr:col>3</xdr:col>
                    <xdr:colOff>166688</xdr:colOff>
                    <xdr:row>67</xdr:row>
                    <xdr:rowOff>14288</xdr:rowOff>
                  </from>
                  <to>
                    <xdr:col>3</xdr:col>
                    <xdr:colOff>442913</xdr:colOff>
                    <xdr:row>68</xdr:row>
                    <xdr:rowOff>38100</xdr:rowOff>
                  </to>
                </anchor>
              </controlPr>
            </control>
          </mc:Choice>
        </mc:AlternateContent>
        <mc:AlternateContent xmlns:mc="http://schemas.openxmlformats.org/markup-compatibility/2006">
          <mc:Choice Requires="x14">
            <control shapeId="23822" r:id="rId49" name="Check Box 270">
              <controlPr defaultSize="0" autoFill="0" autoLine="0" autoPict="0">
                <anchor moveWithCells="1">
                  <from>
                    <xdr:col>3</xdr:col>
                    <xdr:colOff>166688</xdr:colOff>
                    <xdr:row>68</xdr:row>
                    <xdr:rowOff>14288</xdr:rowOff>
                  </from>
                  <to>
                    <xdr:col>3</xdr:col>
                    <xdr:colOff>442913</xdr:colOff>
                    <xdr:row>69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MAIN SHEET</vt:lpstr>
      <vt:lpstr>ROOF</vt:lpstr>
      <vt:lpstr>CEILINGS</vt:lpstr>
      <vt:lpstr>EXTERIOR WALLS</vt:lpstr>
      <vt:lpstr>WINDOWS</vt:lpstr>
      <vt:lpstr>FOUNDATION WALLS</vt:lpstr>
      <vt:lpstr>FOUNDATION SLAB</vt:lpstr>
      <vt:lpstr>INTERIOR WALLS</vt:lpstr>
      <vt:lpstr>FLOORS</vt:lpstr>
      <vt:lpstr>ADDITIONS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Carmichael</dc:creator>
  <cp:lastModifiedBy>Jacob Racusin</cp:lastModifiedBy>
  <dcterms:created xsi:type="dcterms:W3CDTF">2020-02-25T17:35:59Z</dcterms:created>
  <dcterms:modified xsi:type="dcterms:W3CDTF">2020-07-09T22:07:49Z</dcterms:modified>
  <cp:contentStatus/>
</cp:coreProperties>
</file>